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M:\Algemeen\Algemeen Bestuur en Raden\Dagelijks bestuur\2025 bespreekstukken DB\20251202 DB\"/>
    </mc:Choice>
  </mc:AlternateContent>
  <xr:revisionPtr revIDLastSave="0" documentId="14_{9D387F4F-9BED-42E0-8246-3E2F9120A10A}" xr6:coauthVersionLast="47" xr6:coauthVersionMax="47" xr10:uidLastSave="{00000000-0000-0000-0000-000000000000}"/>
  <bookViews>
    <workbookView xWindow="29280" yWindow="480" windowWidth="21600" windowHeight="11325" activeTab="3" xr2:uid="{00000000-000D-0000-FFFF-FFFF00000000}"/>
  </bookViews>
  <sheets>
    <sheet name="Begroting 2026" sheetId="1" r:id="rId1"/>
    <sheet name="Ledenaantal" sheetId="6" r:id="rId2"/>
    <sheet name="Toelichting " sheetId="5" state="hidden" r:id="rId3"/>
    <sheet name="Detailbegroting baten" sheetId="2" r:id="rId4"/>
    <sheet name="Detailbegroting lasten" sheetId="4" r:id="rId5"/>
    <sheet name="Blad2" sheetId="8" state="hidden" r:id="rId6"/>
    <sheet name="Blad1" sheetId="7" state="hidden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F9" i="2"/>
  <c r="B122" i="4"/>
  <c r="B78" i="2"/>
  <c r="I77" i="2"/>
  <c r="I14" i="5"/>
  <c r="I8" i="5"/>
  <c r="I9" i="5"/>
  <c r="I10" i="5"/>
  <c r="I11" i="5"/>
  <c r="I12" i="5"/>
  <c r="G13" i="5"/>
  <c r="I13" i="5"/>
  <c r="D4" i="7"/>
  <c r="B6" i="7"/>
  <c r="D6" i="7" s="1"/>
  <c r="B7" i="7"/>
  <c r="D7" i="7" s="1"/>
  <c r="B8" i="7"/>
  <c r="D8" i="7" s="1"/>
  <c r="B9" i="7"/>
  <c r="D9" i="7" s="1"/>
  <c r="E12" i="1"/>
  <c r="E25" i="1"/>
  <c r="E27" i="1" s="1"/>
  <c r="F9" i="1"/>
  <c r="C9" i="1" s="1"/>
  <c r="F15" i="1"/>
  <c r="H15" i="1" s="1"/>
  <c r="F17" i="1"/>
  <c r="H17" i="1" s="1"/>
  <c r="F18" i="1"/>
  <c r="H18" i="1" s="1"/>
  <c r="F19" i="1"/>
  <c r="H19" i="1" s="1"/>
  <c r="F20" i="1"/>
  <c r="H20" i="1" s="1"/>
  <c r="F21" i="1"/>
  <c r="C21" i="1" s="1"/>
  <c r="F22" i="1"/>
  <c r="H22" i="1" s="1"/>
  <c r="F24" i="1"/>
  <c r="H24" i="1" s="1"/>
  <c r="C15" i="1"/>
  <c r="C17" i="1"/>
  <c r="G18" i="2"/>
  <c r="G19" i="2" s="1"/>
  <c r="G17" i="2"/>
  <c r="F17" i="2" s="1"/>
  <c r="G16" i="2"/>
  <c r="B6" i="2" s="1"/>
  <c r="G15" i="2"/>
  <c r="F15" i="2" s="1"/>
  <c r="F16" i="2"/>
  <c r="C26" i="1"/>
  <c r="C28" i="1"/>
  <c r="B41" i="4"/>
  <c r="B71" i="4"/>
  <c r="B106" i="4"/>
  <c r="D25" i="1"/>
  <c r="D27" i="1" s="1"/>
  <c r="D29" i="1" s="1"/>
  <c r="I25" i="1"/>
  <c r="I27" i="1" s="1"/>
  <c r="G25" i="1"/>
  <c r="G27" i="1" s="1"/>
  <c r="B43" i="2"/>
  <c r="B58" i="2"/>
  <c r="B72" i="4"/>
  <c r="B87" i="4"/>
  <c r="B117" i="4"/>
  <c r="B13" i="4"/>
  <c r="B27" i="4"/>
  <c r="F16" i="1" s="1"/>
  <c r="H16" i="1" s="1"/>
  <c r="B42" i="4"/>
  <c r="H26" i="1"/>
  <c r="B88" i="2"/>
  <c r="F11" i="1" s="1"/>
  <c r="C11" i="1" s="1"/>
  <c r="C9" i="6"/>
  <c r="C10" i="6"/>
  <c r="C7" i="6"/>
  <c r="B8" i="2"/>
  <c r="E35" i="1"/>
  <c r="F35" i="1" s="1"/>
  <c r="H35" i="1" s="1"/>
  <c r="H28" i="1"/>
  <c r="D12" i="1"/>
  <c r="I10" i="1"/>
  <c r="I7" i="1"/>
  <c r="B66" i="5"/>
  <c r="B64" i="5"/>
  <c r="B68" i="5"/>
  <c r="F35" i="5"/>
  <c r="F43" i="5"/>
  <c r="B13" i="5"/>
  <c r="B12" i="5"/>
  <c r="B11" i="5"/>
  <c r="B10" i="5"/>
  <c r="B9" i="5"/>
  <c r="B124" i="4"/>
  <c r="G35" i="1"/>
  <c r="G12" i="1"/>
  <c r="I36" i="1"/>
  <c r="B162" i="4"/>
  <c r="B147" i="4"/>
  <c r="B132" i="4"/>
  <c r="F23" i="1" s="1"/>
  <c r="H23" i="1" s="1"/>
  <c r="B102" i="4"/>
  <c r="B57" i="4"/>
  <c r="B73" i="2"/>
  <c r="F10" i="1" s="1"/>
  <c r="C10" i="1" s="1"/>
  <c r="B28" i="2"/>
  <c r="F8" i="1" s="1"/>
  <c r="C8" i="1" s="1"/>
  <c r="B7" i="2" l="1"/>
  <c r="B5" i="2"/>
  <c r="I12" i="1"/>
  <c r="I29" i="1" s="1"/>
  <c r="C18" i="1"/>
  <c r="E29" i="1"/>
  <c r="E33" i="1" s="1"/>
  <c r="E36" i="1" s="1"/>
  <c r="C23" i="1"/>
  <c r="G29" i="1"/>
  <c r="G33" i="1" s="1"/>
  <c r="G36" i="1" s="1"/>
  <c r="C22" i="1"/>
  <c r="H21" i="1"/>
  <c r="H25" i="1" s="1"/>
  <c r="H27" i="1" s="1"/>
  <c r="C19" i="1"/>
  <c r="F25" i="1"/>
  <c r="F27" i="1" s="1"/>
  <c r="C24" i="1"/>
  <c r="C20" i="1"/>
  <c r="C16" i="1"/>
  <c r="B14" i="5"/>
  <c r="H9" i="1"/>
  <c r="H10" i="1"/>
  <c r="H11" i="1"/>
  <c r="H8" i="1"/>
  <c r="B5" i="7"/>
  <c r="D5" i="7" s="1"/>
  <c r="D10" i="7" s="1"/>
  <c r="H7" i="1" s="1"/>
  <c r="G14" i="2"/>
  <c r="F18" i="2"/>
  <c r="F14" i="2" l="1"/>
  <c r="B4" i="2"/>
  <c r="B13" i="2" s="1"/>
  <c r="F7" i="1" s="1"/>
  <c r="F12" i="1" s="1"/>
  <c r="F29" i="1" s="1"/>
  <c r="F33" i="1" s="1"/>
  <c r="F36" i="1" s="1"/>
  <c r="C25" i="1"/>
  <c r="C27" i="1" s="1"/>
  <c r="H12" i="1"/>
  <c r="H29" i="1" s="1"/>
  <c r="H33" i="1" s="1"/>
  <c r="H36" i="1" s="1"/>
  <c r="F20" i="2"/>
  <c r="C7" i="1" s="1"/>
  <c r="C12" i="1" s="1"/>
  <c r="C29" i="1" l="1"/>
  <c r="C33" i="1" s="1"/>
  <c r="C36" i="1" s="1"/>
</calcChain>
</file>

<file path=xl/sharedStrings.xml><?xml version="1.0" encoding="utf-8"?>
<sst xmlns="http://schemas.openxmlformats.org/spreadsheetml/2006/main" count="416" uniqueCount="171">
  <si>
    <t>Baten</t>
  </si>
  <si>
    <t>Jaarrekening</t>
    <phoneticPr fontId="3" type="noConversion"/>
  </si>
  <si>
    <t>Begroting</t>
    <phoneticPr fontId="3" type="noConversion"/>
  </si>
  <si>
    <t>Prognose jaarafsluiting</t>
  </si>
  <si>
    <t xml:space="preserve">€        </t>
    <phoneticPr fontId="3" type="noConversion"/>
  </si>
  <si>
    <t xml:space="preserve">€       </t>
    <phoneticPr fontId="3" type="noConversion"/>
  </si>
  <si>
    <t>€</t>
  </si>
  <si>
    <t>Contributies/entreegelden</t>
  </si>
  <si>
    <t xml:space="preserve">Activiteiten en cursussen </t>
  </si>
  <si>
    <t>Publicaties</t>
  </si>
  <si>
    <t>Rente</t>
  </si>
  <si>
    <t>Overige baten</t>
  </si>
  <si>
    <t>Kwaliteitsonderzoek</t>
  </si>
  <si>
    <t>Som der baten</t>
  </si>
  <si>
    <t>Lasten</t>
  </si>
  <si>
    <t>Bestuur, commissies, werkgroepen</t>
  </si>
  <si>
    <t>Bureau- en bedrijfskosten</t>
  </si>
  <si>
    <t>Publicaties/kosten 'de IT-Auditor'</t>
  </si>
  <si>
    <t>PR-kosten (+websites)</t>
  </si>
  <si>
    <t>Vaktechnische ontwikkeling</t>
  </si>
  <si>
    <t>Bijdragen IFAC/ECP.nl etc.</t>
  </si>
  <si>
    <t>Advieskosten</t>
  </si>
  <si>
    <t xml:space="preserve">Kwaliteitsonderzoek </t>
  </si>
  <si>
    <t>Overige lasten</t>
  </si>
  <si>
    <t>Dotatie voorziening debiteuren</t>
  </si>
  <si>
    <t>Som der lasten</t>
  </si>
  <si>
    <t xml:space="preserve">Balansposten </t>
  </si>
  <si>
    <t>Algemene Reserve</t>
  </si>
  <si>
    <t>Totaal</t>
  </si>
  <si>
    <t>Contributie van leden</t>
  </si>
  <si>
    <t>Post 2</t>
  </si>
  <si>
    <t>Post 3</t>
  </si>
  <si>
    <t>Post 4</t>
  </si>
  <si>
    <t>Post 5</t>
  </si>
  <si>
    <t>Post 6</t>
  </si>
  <si>
    <t>Post 7</t>
  </si>
  <si>
    <t>Post 8</t>
  </si>
  <si>
    <t>Post 9</t>
  </si>
  <si>
    <t>Post 10</t>
  </si>
  <si>
    <t>Niet gespecificeerd</t>
  </si>
  <si>
    <t>Naar P&amp;L</t>
  </si>
  <si>
    <t>Post 1</t>
  </si>
  <si>
    <t>Opbrengsten Kwaliteitsonderzoek</t>
  </si>
  <si>
    <t>netwerkborrels, etentjes werkgroepen, broodjes, bestuurstweedaagse</t>
  </si>
  <si>
    <t>Bank-, incasso- en portokosten</t>
  </si>
  <si>
    <t>Accountantskosten</t>
  </si>
  <si>
    <t>Overige kosten</t>
  </si>
  <si>
    <t>Gestopt met de IT Auditor</t>
  </si>
  <si>
    <t>Hosting partner True</t>
  </si>
  <si>
    <t>NBA kosten voor gebruik MijnNorea.nl (beperkt) en Xaurum applicatie voor PE registratie</t>
  </si>
  <si>
    <t>Webmaster</t>
  </si>
  <si>
    <t>Debbie Reijnders</t>
  </si>
  <si>
    <t>Campagnes</t>
  </si>
  <si>
    <t>Vaktechnisch medewerker</t>
  </si>
  <si>
    <t>Kosten Kwaliteitsonderzoek</t>
  </si>
  <si>
    <t>Eind 2024</t>
  </si>
  <si>
    <t>Bestemmingsres.Lustrum 2027</t>
  </si>
  <si>
    <t>PR-kosten</t>
  </si>
  <si>
    <t>Eind 2025</t>
  </si>
  <si>
    <t>Asp</t>
  </si>
  <si>
    <t>Leden</t>
  </si>
  <si>
    <t>Geass</t>
  </si>
  <si>
    <t>Gepens</t>
  </si>
  <si>
    <t>Niet verwacht</t>
  </si>
  <si>
    <t xml:space="preserve">Schatting </t>
  </si>
  <si>
    <t>VIPP project niet gehonoreerd vanaf 2024</t>
  </si>
  <si>
    <t xml:space="preserve">Stelpost </t>
  </si>
  <si>
    <t>Aansprakelijkheidsverzekering</t>
  </si>
  <si>
    <t>ClientonLine € 210 per maand</t>
  </si>
  <si>
    <t>extra inzet tbv proffesionaliseringsslag</t>
  </si>
  <si>
    <t xml:space="preserve">Betaalde advisering </t>
  </si>
  <si>
    <t>Concept kosten voor support</t>
  </si>
  <si>
    <t>Nader in te vullen door een PR plan 2024</t>
  </si>
  <si>
    <t>PM</t>
  </si>
  <si>
    <t>Merkenbewaking AG connect Centraal Beheer</t>
  </si>
  <si>
    <t xml:space="preserve">Formatieuitbreiding VT en Secr </t>
  </si>
  <si>
    <t>Diverse indirecte kosten.</t>
  </si>
  <si>
    <t>entreegeld</t>
  </si>
  <si>
    <t xml:space="preserve">contributie </t>
  </si>
  <si>
    <t xml:space="preserve">aantal </t>
  </si>
  <si>
    <t>1, Contributies/entreegelden</t>
  </si>
  <si>
    <t xml:space="preserve">2, Activiteiten en cursussen </t>
  </si>
  <si>
    <t>3, Publicaties</t>
  </si>
  <si>
    <t>Er wordt rekening gehouden met meer betaalde activiteiten inzake kennisoverdracht.</t>
  </si>
  <si>
    <t>was</t>
  </si>
  <si>
    <t>4. Rente</t>
  </si>
  <si>
    <t>4. Overige baten</t>
  </si>
  <si>
    <t>Stelpost € 1.500.</t>
  </si>
  <si>
    <t>5. Bestuur, commissies, werkgroepen</t>
  </si>
  <si>
    <t>Betreft een budget ten behoeve van vergaderkosten voor alle NOREA-gremia. Stelpost € 25.000.</t>
  </si>
  <si>
    <t>6. Bureau- en bedrijfskosten</t>
  </si>
  <si>
    <t>8. Publicaties</t>
  </si>
  <si>
    <t>Geen te verwachten ontwikkelingen op korte termijn.</t>
  </si>
  <si>
    <t>9. PR-kosten</t>
  </si>
  <si>
    <t>Een uitgewerkte PR begroting moet nog worden opgesteld. Budget is € 175.000.</t>
  </si>
  <si>
    <t>10. Vaktechnische ontwikkeling</t>
  </si>
  <si>
    <t>11. Bijdragen IFAC/ECP.nl etc.</t>
  </si>
  <si>
    <t>12. Advieskosten</t>
  </si>
  <si>
    <t>14. Overige kosten</t>
  </si>
  <si>
    <t>Stelpost € 3.000.</t>
  </si>
  <si>
    <t xml:space="preserve">RvA en andere vergoedingen </t>
  </si>
  <si>
    <t>Betaalde advisering notaris/fiscalist</t>
  </si>
  <si>
    <t>200 declarabele uren € 150 CKO ondz</t>
  </si>
  <si>
    <t xml:space="preserve">salariskosten personeel </t>
  </si>
  <si>
    <t xml:space="preserve">bureaukosten </t>
  </si>
  <si>
    <t>salariskosten personeel 2,4 fte</t>
  </si>
  <si>
    <t xml:space="preserve">Er is rekening gehouden met 200 declarabele uren CKO onderzoek ad € 170. (was €165 in 2024) </t>
  </si>
  <si>
    <t xml:space="preserve">Er is rekening gehouden met 200 declarabele uren CKO onderzoek ad € 150. (was €145 in 2024) </t>
  </si>
  <si>
    <t>Geen publicaties verwacht die baten opleveren.</t>
  </si>
  <si>
    <t>13. Kwaliteitsonderzoek (baten)</t>
  </si>
  <si>
    <t>13. Kwaliteitsonderzoek (lasten)</t>
  </si>
  <si>
    <t>Betreft lopende jaarlijkse afspraak.</t>
  </si>
  <si>
    <t>Dit wordt begin 2025 aan de hand van projectprioritering verder uitgewerkt.</t>
  </si>
  <si>
    <t>Prioritereing en allocatie volgt</t>
  </si>
  <si>
    <t xml:space="preserve">incl BTW </t>
  </si>
  <si>
    <t>Stelpost</t>
  </si>
  <si>
    <t>Voor professionalisering in de breedste zin is voor tijdelijke inzet een budget van € 125.000 gereserveerd.</t>
  </si>
  <si>
    <t xml:space="preserve">€       </t>
  </si>
  <si>
    <t xml:space="preserve">Overige baten inclusief rente </t>
  </si>
  <si>
    <t>Prognose/realisatie 2025 en Begroting 2026</t>
  </si>
  <si>
    <t>Naar salariskosten substitutie</t>
  </si>
  <si>
    <t>Salaris marketing communicatie 2 dagen per week</t>
  </si>
  <si>
    <t>Salariskosten substitutie tov bgr 2025</t>
  </si>
  <si>
    <t>#inbus</t>
  </si>
  <si>
    <t>in bus</t>
  </si>
  <si>
    <t xml:space="preserve">Onttrekking tbv IDRS </t>
  </si>
  <si>
    <t xml:space="preserve">Dotatie IDRS tlv Alg Reserve </t>
  </si>
  <si>
    <t>Resultaat, exclusief IDRS</t>
  </si>
  <si>
    <t>Bijdrage onderhoudsfonds IDRS</t>
  </si>
  <si>
    <t>Eind 2026</t>
  </si>
  <si>
    <t xml:space="preserve">Incl contributie </t>
  </si>
  <si>
    <t>correctie</t>
  </si>
  <si>
    <t>contr</t>
  </si>
  <si>
    <t>Realisatie</t>
  </si>
  <si>
    <t xml:space="preserve">Begroot </t>
  </si>
  <si>
    <t>Begroot</t>
  </si>
  <si>
    <t xml:space="preserve">RE leden </t>
  </si>
  <si>
    <t>Geassocieerden</t>
  </si>
  <si>
    <t>Gepensioneerden</t>
  </si>
  <si>
    <t>Ereleden</t>
  </si>
  <si>
    <t>RE leden # in businees</t>
  </si>
  <si>
    <t xml:space="preserve">afgerond </t>
  </si>
  <si>
    <t>Aspirant-leden 1e jaars*</t>
  </si>
  <si>
    <t>* 1e jaar gratis aspirantlid = 75 niet betalend</t>
  </si>
  <si>
    <t>Aspirant-leden</t>
  </si>
  <si>
    <t xml:space="preserve">Gedifferentieerd </t>
  </si>
  <si>
    <t>was 170</t>
  </si>
  <si>
    <t>voorziening controle over 2025</t>
  </si>
  <si>
    <t>Nu 4,84 FTEincl werkgeverslasten</t>
  </si>
  <si>
    <t>ISACA</t>
  </si>
  <si>
    <t>versie I 2026</t>
  </si>
  <si>
    <t>Rapportage t/m sept (Q2)</t>
  </si>
  <si>
    <t>op basis van rapportage per Q3 2025</t>
  </si>
  <si>
    <t xml:space="preserve">Dit kan gaan veranderen als je meer werkplekken nodig hebt ivm professionalisering (aangepast) </t>
  </si>
  <si>
    <t>Som der lasten inclusief IDRS</t>
  </si>
  <si>
    <t>RvA en andere vergoedingen 5  * 8500</t>
  </si>
  <si>
    <t>Begroting</t>
  </si>
  <si>
    <t>index 5%</t>
  </si>
  <si>
    <t>5% met ledendiff</t>
  </si>
  <si>
    <t>versie III 2026</t>
  </si>
  <si>
    <t>5% en € 45</t>
  </si>
  <si>
    <t>Variant III</t>
  </si>
  <si>
    <t xml:space="preserve">Er is rekening gehouden met 5% inflatiecorrecte. </t>
  </si>
  <si>
    <t>Korte toelichting op de begrotingsposten 2026</t>
  </si>
  <si>
    <t>Schatting rente baten € 11,500</t>
  </si>
  <si>
    <t>Incl 5% indexatie afgerond €180</t>
  </si>
  <si>
    <t xml:space="preserve">300 declarabele € 180 uren CKO-onderzoek </t>
  </si>
  <si>
    <t xml:space="preserve">Incl 5% indexatie met afronding </t>
  </si>
  <si>
    <t>300 declarabele uren € 160 CKO ondz</t>
  </si>
  <si>
    <t>Variant 5% indexering</t>
  </si>
  <si>
    <t>Variant 5% indexering + € 45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</si>
</sst>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_-"/>
    <numFmt numFmtId="166" formatCode="_-&quot;€&quot;\ * #,##0_-;_-&quot;€&quot;\ * #,##0\-;_-&quot;€&quot;\ * &quot;-&quot;??_-;_-@_-"/>
    <numFmt numFmtId="167" formatCode="_ * #,##0_ ;_ * \-#,##0_ ;_ * &quot;-&quot;??_ ;_ @_ "/>
    <numFmt numFmtId="168" formatCode="0.0%"/>
    <numFmt numFmtId="169" formatCode="_ &quot;€&quot;\ * #,##0_ ;_ &quot;€&quot;\ * \-#,##0_ ;_ &quot;€&quot;\ * &quot;-&quot;??_ ;_ @_ 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color indexed="8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9">
    <xf numFmtId="0" fontId="0" fillId="0" borderId="0" xfId="0"/>
    <xf numFmtId="165" fontId="5" fillId="0" borderId="0" xfId="0" applyNumberFormat="1" applyFont="1"/>
    <xf numFmtId="0" fontId="5" fillId="0" borderId="0" xfId="0" applyFont="1"/>
    <xf numFmtId="0" fontId="8" fillId="0" borderId="0" xfId="0" applyFont="1"/>
    <xf numFmtId="3" fontId="5" fillId="0" borderId="0" xfId="0" applyNumberFormat="1" applyFont="1"/>
    <xf numFmtId="0" fontId="10" fillId="0" borderId="0" xfId="0" applyFont="1"/>
    <xf numFmtId="0" fontId="4" fillId="0" borderId="3" xfId="0" applyFont="1" applyBorder="1"/>
    <xf numFmtId="165" fontId="5" fillId="0" borderId="2" xfId="0" applyNumberFormat="1" applyFont="1" applyBorder="1"/>
    <xf numFmtId="0" fontId="2" fillId="0" borderId="4" xfId="0" applyFont="1" applyBorder="1" applyAlignment="1">
      <alignment horizontal="left"/>
    </xf>
    <xf numFmtId="0" fontId="14" fillId="0" borderId="0" xfId="0" applyFont="1"/>
    <xf numFmtId="0" fontId="2" fillId="0" borderId="0" xfId="0" applyFont="1"/>
    <xf numFmtId="165" fontId="2" fillId="0" borderId="0" xfId="0" applyNumberFormat="1" applyFont="1"/>
    <xf numFmtId="3" fontId="5" fillId="0" borderId="2" xfId="0" applyNumberFormat="1" applyFont="1" applyBorder="1"/>
    <xf numFmtId="3" fontId="2" fillId="0" borderId="0" xfId="0" applyNumberFormat="1" applyFont="1"/>
    <xf numFmtId="0" fontId="5" fillId="0" borderId="4" xfId="0" applyFont="1" applyBorder="1" applyAlignment="1">
      <alignment horizontal="left"/>
    </xf>
    <xf numFmtId="3" fontId="5" fillId="2" borderId="0" xfId="0" applyNumberFormat="1" applyFont="1" applyFill="1"/>
    <xf numFmtId="3" fontId="0" fillId="0" borderId="0" xfId="0" quotePrefix="1" applyNumberFormat="1"/>
    <xf numFmtId="0" fontId="7" fillId="3" borderId="2" xfId="0" applyFont="1" applyFill="1" applyBorder="1" applyAlignment="1">
      <alignment horizontal="right" wrapText="1"/>
    </xf>
    <xf numFmtId="3" fontId="2" fillId="3" borderId="1" xfId="0" applyNumberFormat="1" applyFont="1" applyFill="1" applyBorder="1"/>
    <xf numFmtId="3" fontId="5" fillId="3" borderId="5" xfId="0" applyNumberFormat="1" applyFont="1" applyFill="1" applyBorder="1"/>
    <xf numFmtId="0" fontId="5" fillId="0" borderId="7" xfId="0" applyFont="1" applyBorder="1" applyAlignment="1">
      <alignment horizontal="left"/>
    </xf>
    <xf numFmtId="3" fontId="5" fillId="3" borderId="6" xfId="0" applyNumberFormat="1" applyFont="1" applyFill="1" applyBorder="1"/>
    <xf numFmtId="0" fontId="14" fillId="0" borderId="0" xfId="0" quotePrefix="1" applyFont="1"/>
    <xf numFmtId="0" fontId="5" fillId="4" borderId="0" xfId="0" applyFont="1" applyFill="1"/>
    <xf numFmtId="166" fontId="0" fillId="0" borderId="0" xfId="1" applyNumberFormat="1" applyFont="1"/>
    <xf numFmtId="0" fontId="0" fillId="0" borderId="6" xfId="0" applyBorder="1"/>
    <xf numFmtId="166" fontId="0" fillId="0" borderId="6" xfId="1" applyNumberFormat="1" applyFont="1" applyBorder="1"/>
    <xf numFmtId="0" fontId="0" fillId="4" borderId="6" xfId="0" applyFill="1" applyBorder="1"/>
    <xf numFmtId="166" fontId="5" fillId="0" borderId="0" xfId="1" applyNumberFormat="1" applyFont="1"/>
    <xf numFmtId="166" fontId="0" fillId="0" borderId="0" xfId="0" applyNumberFormat="1"/>
    <xf numFmtId="166" fontId="0" fillId="0" borderId="0" xfId="1" applyNumberFormat="1" applyFont="1" applyAlignment="1">
      <alignment horizontal="right"/>
    </xf>
    <xf numFmtId="2" fontId="7" fillId="4" borderId="1" xfId="0" applyNumberFormat="1" applyFont="1" applyFill="1" applyBorder="1" applyAlignment="1">
      <alignment horizontal="center"/>
    </xf>
    <xf numFmtId="3" fontId="5" fillId="0" borderId="15" xfId="0" applyNumberFormat="1" applyFont="1" applyBorder="1"/>
    <xf numFmtId="3" fontId="5" fillId="4" borderId="15" xfId="0" applyNumberFormat="1" applyFont="1" applyFill="1" applyBorder="1"/>
    <xf numFmtId="3" fontId="5" fillId="4" borderId="16" xfId="0" applyNumberFormat="1" applyFont="1" applyFill="1" applyBorder="1"/>
    <xf numFmtId="3" fontId="5" fillId="4" borderId="17" xfId="0" applyNumberFormat="1" applyFont="1" applyFill="1" applyBorder="1"/>
    <xf numFmtId="3" fontId="5" fillId="4" borderId="18" xfId="0" applyNumberFormat="1" applyFont="1" applyFill="1" applyBorder="1"/>
    <xf numFmtId="3" fontId="2" fillId="4" borderId="19" xfId="0" applyNumberFormat="1" applyFont="1" applyFill="1" applyBorder="1"/>
    <xf numFmtId="0" fontId="7" fillId="4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2" fontId="7" fillId="3" borderId="19" xfId="0" applyNumberFormat="1" applyFont="1" applyFill="1" applyBorder="1" applyAlignment="1">
      <alignment horizontal="center"/>
    </xf>
    <xf numFmtId="3" fontId="5" fillId="0" borderId="19" xfId="0" applyNumberFormat="1" applyFont="1" applyBorder="1"/>
    <xf numFmtId="41" fontId="16" fillId="0" borderId="0" xfId="0" applyNumberFormat="1" applyFont="1"/>
    <xf numFmtId="0" fontId="17" fillId="0" borderId="4" xfId="0" applyFont="1" applyBorder="1"/>
    <xf numFmtId="166" fontId="0" fillId="0" borderId="1" xfId="1" applyNumberFormat="1" applyFont="1" applyBorder="1"/>
    <xf numFmtId="0" fontId="2" fillId="0" borderId="7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19" fillId="0" borderId="0" xfId="0" applyNumberFormat="1" applyFont="1"/>
    <xf numFmtId="0" fontId="7" fillId="5" borderId="8" xfId="0" applyFont="1" applyFill="1" applyBorder="1" applyAlignment="1">
      <alignment horizontal="right" wrapText="1"/>
    </xf>
    <xf numFmtId="3" fontId="7" fillId="5" borderId="9" xfId="0" applyNumberFormat="1" applyFont="1" applyFill="1" applyBorder="1" applyAlignment="1">
      <alignment horizontal="right" wrapText="1"/>
    </xf>
    <xf numFmtId="3" fontId="7" fillId="5" borderId="10" xfId="0" applyNumberFormat="1" applyFont="1" applyFill="1" applyBorder="1" applyAlignment="1">
      <alignment horizontal="right"/>
    </xf>
    <xf numFmtId="3" fontId="5" fillId="5" borderId="11" xfId="0" applyNumberFormat="1" applyFont="1" applyFill="1" applyBorder="1"/>
    <xf numFmtId="3" fontId="5" fillId="5" borderId="12" xfId="0" applyNumberFormat="1" applyFont="1" applyFill="1" applyBorder="1"/>
    <xf numFmtId="3" fontId="5" fillId="5" borderId="13" xfId="0" applyNumberFormat="1" applyFont="1" applyFill="1" applyBorder="1"/>
    <xf numFmtId="3" fontId="2" fillId="5" borderId="14" xfId="0" applyNumberFormat="1" applyFont="1" applyFill="1" applyBorder="1"/>
    <xf numFmtId="3" fontId="7" fillId="6" borderId="1" xfId="0" applyNumberFormat="1" applyFont="1" applyFill="1" applyBorder="1" applyAlignment="1">
      <alignment horizontal="right"/>
    </xf>
    <xf numFmtId="3" fontId="5" fillId="6" borderId="15" xfId="0" applyNumberFormat="1" applyFont="1" applyFill="1" applyBorder="1"/>
    <xf numFmtId="3" fontId="5" fillId="6" borderId="16" xfId="0" applyNumberFormat="1" applyFont="1" applyFill="1" applyBorder="1"/>
    <xf numFmtId="3" fontId="5" fillId="6" borderId="17" xfId="0" applyNumberFormat="1" applyFont="1" applyFill="1" applyBorder="1"/>
    <xf numFmtId="3" fontId="5" fillId="6" borderId="18" xfId="0" applyNumberFormat="1" applyFont="1" applyFill="1" applyBorder="1"/>
    <xf numFmtId="3" fontId="2" fillId="6" borderId="19" xfId="0" applyNumberFormat="1" applyFont="1" applyFill="1" applyBorder="1"/>
    <xf numFmtId="3" fontId="11" fillId="6" borderId="16" xfId="0" applyNumberFormat="1" applyFont="1" applyFill="1" applyBorder="1"/>
    <xf numFmtId="0" fontId="12" fillId="6" borderId="15" xfId="0" applyFont="1" applyFill="1" applyBorder="1" applyAlignment="1">
      <alignment horizontal="right" wrapText="1"/>
    </xf>
    <xf numFmtId="3" fontId="11" fillId="6" borderId="17" xfId="0" applyNumberFormat="1" applyFont="1" applyFill="1" applyBorder="1"/>
    <xf numFmtId="3" fontId="11" fillId="6" borderId="18" xfId="0" applyNumberFormat="1" applyFont="1" applyFill="1" applyBorder="1"/>
    <xf numFmtId="0" fontId="1" fillId="0" borderId="0" xfId="0" applyFont="1" applyAlignment="1">
      <alignment horizontal="left"/>
    </xf>
    <xf numFmtId="166" fontId="0" fillId="0" borderId="0" xfId="1" applyNumberFormat="1" applyFont="1" applyBorder="1"/>
    <xf numFmtId="167" fontId="0" fillId="0" borderId="0" xfId="2" applyNumberFormat="1" applyFont="1"/>
    <xf numFmtId="3" fontId="5" fillId="0" borderId="20" xfId="0" applyNumberFormat="1" applyFont="1" applyBorder="1"/>
    <xf numFmtId="3" fontId="5" fillId="0" borderId="21" xfId="0" applyNumberFormat="1" applyFont="1" applyBorder="1"/>
    <xf numFmtId="0" fontId="14" fillId="0" borderId="4" xfId="0" applyFont="1" applyBorder="1"/>
    <xf numFmtId="0" fontId="5" fillId="0" borderId="4" xfId="0" applyFont="1" applyBorder="1"/>
    <xf numFmtId="0" fontId="5" fillId="0" borderId="21" xfId="0" applyFont="1" applyBorder="1"/>
    <xf numFmtId="0" fontId="6" fillId="0" borderId="22" xfId="0" applyFont="1" applyBorder="1" applyAlignment="1">
      <alignment horizontal="left"/>
    </xf>
    <xf numFmtId="0" fontId="7" fillId="6" borderId="5" xfId="0" applyFont="1" applyFill="1" applyBorder="1" applyAlignment="1">
      <alignment horizontal="right" wrapText="1"/>
    </xf>
    <xf numFmtId="0" fontId="7" fillId="4" borderId="5" xfId="0" applyFont="1" applyFill="1" applyBorder="1" applyAlignment="1">
      <alignment horizontal="right" wrapText="1"/>
    </xf>
    <xf numFmtId="0" fontId="6" fillId="0" borderId="7" xfId="0" applyFont="1" applyBorder="1" applyAlignment="1">
      <alignment horizontal="left"/>
    </xf>
    <xf numFmtId="3" fontId="7" fillId="6" borderId="0" xfId="0" applyNumberFormat="1" applyFont="1" applyFill="1" applyAlignment="1">
      <alignment horizontal="right" wrapText="1"/>
    </xf>
    <xf numFmtId="0" fontId="7" fillId="4" borderId="0" xfId="0" applyFont="1" applyFill="1" applyAlignment="1">
      <alignment horizontal="right" wrapText="1"/>
    </xf>
    <xf numFmtId="0" fontId="6" fillId="0" borderId="2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5" fillId="3" borderId="0" xfId="0" applyNumberFormat="1" applyFont="1" applyFill="1"/>
    <xf numFmtId="0" fontId="1" fillId="0" borderId="22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23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26" xfId="0" applyFont="1" applyBorder="1" applyAlignment="1">
      <alignment horizontal="left"/>
    </xf>
    <xf numFmtId="3" fontId="2" fillId="6" borderId="28" xfId="0" applyNumberFormat="1" applyFont="1" applyFill="1" applyBorder="1"/>
    <xf numFmtId="37" fontId="15" fillId="3" borderId="29" xfId="0" applyNumberFormat="1" applyFont="1" applyFill="1" applyBorder="1"/>
    <xf numFmtId="37" fontId="15" fillId="4" borderId="28" xfId="0" applyNumberFormat="1" applyFont="1" applyFill="1" applyBorder="1"/>
    <xf numFmtId="3" fontId="2" fillId="5" borderId="30" xfId="0" applyNumberFormat="1" applyFont="1" applyFill="1" applyBorder="1"/>
    <xf numFmtId="0" fontId="9" fillId="0" borderId="22" xfId="0" applyFont="1" applyBorder="1"/>
    <xf numFmtId="3" fontId="2" fillId="0" borderId="31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32" xfId="0" applyNumberFormat="1" applyFont="1" applyBorder="1" applyAlignment="1">
      <alignment horizontal="right"/>
    </xf>
    <xf numFmtId="0" fontId="5" fillId="0" borderId="7" xfId="0" applyFont="1" applyBorder="1"/>
    <xf numFmtId="0" fontId="5" fillId="0" borderId="24" xfId="0" applyFont="1" applyBorder="1" applyAlignment="1">
      <alignment horizontal="left"/>
    </xf>
    <xf numFmtId="3" fontId="2" fillId="0" borderId="18" xfId="0" applyNumberFormat="1" applyFont="1" applyBorder="1"/>
    <xf numFmtId="3" fontId="5" fillId="0" borderId="6" xfId="0" applyNumberFormat="1" applyFont="1" applyBorder="1"/>
    <xf numFmtId="3" fontId="2" fillId="0" borderId="33" xfId="0" applyNumberFormat="1" applyFont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3" fontId="5" fillId="0" borderId="16" xfId="0" applyNumberFormat="1" applyFont="1" applyBorder="1"/>
    <xf numFmtId="3" fontId="5" fillId="0" borderId="11" xfId="0" applyNumberFormat="1" applyFont="1" applyBorder="1"/>
    <xf numFmtId="0" fontId="14" fillId="0" borderId="7" xfId="0" applyFont="1" applyBorder="1" applyAlignment="1">
      <alignment horizontal="left"/>
    </xf>
    <xf numFmtId="3" fontId="20" fillId="5" borderId="11" xfId="0" applyNumberFormat="1" applyFont="1" applyFill="1" applyBorder="1"/>
    <xf numFmtId="0" fontId="5" fillId="0" borderId="27" xfId="0" applyFont="1" applyBorder="1" applyAlignment="1">
      <alignment horizontal="left"/>
    </xf>
    <xf numFmtId="0" fontId="7" fillId="7" borderId="8" xfId="0" applyFont="1" applyFill="1" applyBorder="1" applyAlignment="1">
      <alignment horizontal="right" wrapText="1"/>
    </xf>
    <xf numFmtId="3" fontId="13" fillId="6" borderId="19" xfId="0" applyNumberFormat="1" applyFont="1" applyFill="1" applyBorder="1"/>
    <xf numFmtId="3" fontId="13" fillId="5" borderId="14" xfId="0" applyNumberFormat="1" applyFont="1" applyFill="1" applyBorder="1"/>
    <xf numFmtId="3" fontId="14" fillId="5" borderId="13" xfId="0" applyNumberFormat="1" applyFont="1" applyFill="1" applyBorder="1"/>
    <xf numFmtId="3" fontId="5" fillId="7" borderId="34" xfId="0" applyNumberFormat="1" applyFont="1" applyFill="1" applyBorder="1"/>
    <xf numFmtId="3" fontId="5" fillId="7" borderId="9" xfId="0" applyNumberFormat="1" applyFont="1" applyFill="1" applyBorder="1"/>
    <xf numFmtId="3" fontId="2" fillId="7" borderId="10" xfId="0" applyNumberFormat="1" applyFont="1" applyFill="1" applyBorder="1"/>
    <xf numFmtId="3" fontId="14" fillId="7" borderId="34" xfId="0" applyNumberFormat="1" applyFont="1" applyFill="1" applyBorder="1"/>
    <xf numFmtId="3" fontId="13" fillId="7" borderId="10" xfId="0" applyNumberFormat="1" applyFont="1" applyFill="1" applyBorder="1"/>
    <xf numFmtId="3" fontId="14" fillId="7" borderId="9" xfId="0" applyNumberFormat="1" applyFont="1" applyFill="1" applyBorder="1"/>
    <xf numFmtId="3" fontId="2" fillId="7" borderId="35" xfId="0" applyNumberFormat="1" applyFont="1" applyFill="1" applyBorder="1"/>
    <xf numFmtId="3" fontId="2" fillId="0" borderId="36" xfId="0" applyNumberFormat="1" applyFont="1" applyBorder="1" applyAlignment="1">
      <alignment horizontal="right"/>
    </xf>
    <xf numFmtId="167" fontId="2" fillId="0" borderId="0" xfId="0" applyNumberFormat="1" applyFont="1"/>
    <xf numFmtId="0" fontId="9" fillId="7" borderId="9" xfId="0" applyFont="1" applyFill="1" applyBorder="1"/>
    <xf numFmtId="0" fontId="9" fillId="7" borderId="34" xfId="0" applyFont="1" applyFill="1" applyBorder="1"/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8" borderId="3" xfId="0" applyFill="1" applyBorder="1" applyAlignment="1">
      <alignment horizontal="right"/>
    </xf>
    <xf numFmtId="0" fontId="0" fillId="8" borderId="15" xfId="0" applyFill="1" applyBorder="1" applyAlignment="1">
      <alignment horizontal="right"/>
    </xf>
    <xf numFmtId="0" fontId="0" fillId="8" borderId="20" xfId="0" applyFill="1" applyBorder="1" applyAlignment="1">
      <alignment horizontal="right"/>
    </xf>
    <xf numFmtId="0" fontId="0" fillId="8" borderId="37" xfId="0" applyFill="1" applyBorder="1" applyAlignment="1">
      <alignment horizontal="right"/>
    </xf>
    <xf numFmtId="0" fontId="0" fillId="8" borderId="19" xfId="0" applyFill="1" applyBorder="1" applyAlignment="1">
      <alignment horizontal="right"/>
    </xf>
    <xf numFmtId="0" fontId="0" fillId="8" borderId="38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167" fontId="0" fillId="0" borderId="15" xfId="2" applyNumberFormat="1" applyFont="1" applyBorder="1"/>
    <xf numFmtId="167" fontId="0" fillId="0" borderId="2" xfId="2" applyNumberFormat="1" applyFont="1" applyBorder="1"/>
    <xf numFmtId="0" fontId="0" fillId="0" borderId="4" xfId="0" applyBorder="1"/>
    <xf numFmtId="0" fontId="0" fillId="0" borderId="16" xfId="0" applyBorder="1"/>
    <xf numFmtId="167" fontId="0" fillId="0" borderId="0" xfId="2" applyNumberFormat="1" applyFont="1" applyBorder="1"/>
    <xf numFmtId="167" fontId="0" fillId="0" borderId="16" xfId="2" applyNumberFormat="1" applyFont="1" applyBorder="1"/>
    <xf numFmtId="0" fontId="0" fillId="0" borderId="37" xfId="0" applyBorder="1"/>
    <xf numFmtId="0" fontId="0" fillId="0" borderId="1" xfId="0" applyBorder="1"/>
    <xf numFmtId="0" fontId="0" fillId="0" borderId="19" xfId="0" applyBorder="1"/>
    <xf numFmtId="167" fontId="0" fillId="0" borderId="1" xfId="2" applyNumberFormat="1" applyFont="1" applyBorder="1"/>
    <xf numFmtId="167" fontId="0" fillId="0" borderId="19" xfId="2" applyNumberFormat="1" applyFont="1" applyBorder="1"/>
    <xf numFmtId="1" fontId="1" fillId="0" borderId="0" xfId="0" applyNumberFormat="1" applyFont="1"/>
    <xf numFmtId="168" fontId="0" fillId="0" borderId="0" xfId="0" applyNumberFormat="1"/>
    <xf numFmtId="1" fontId="19" fillId="0" borderId="0" xfId="0" applyNumberFormat="1" applyFont="1"/>
    <xf numFmtId="0" fontId="0" fillId="0" borderId="15" xfId="0" applyBorder="1"/>
    <xf numFmtId="0" fontId="14" fillId="0" borderId="16" xfId="0" applyFont="1" applyBorder="1"/>
    <xf numFmtId="169" fontId="0" fillId="0" borderId="0" xfId="2" applyNumberFormat="1" applyFont="1"/>
    <xf numFmtId="169" fontId="0" fillId="0" borderId="0" xfId="0" applyNumberFormat="1"/>
    <xf numFmtId="169" fontId="0" fillId="0" borderId="1" xfId="2" applyNumberFormat="1" applyFont="1" applyBorder="1"/>
    <xf numFmtId="0" fontId="0" fillId="0" borderId="20" xfId="0" applyBorder="1"/>
    <xf numFmtId="0" fontId="0" fillId="7" borderId="3" xfId="0" applyFill="1" applyBorder="1"/>
    <xf numFmtId="168" fontId="0" fillId="7" borderId="2" xfId="0" applyNumberFormat="1" applyFill="1" applyBorder="1"/>
    <xf numFmtId="0" fontId="0" fillId="7" borderId="2" xfId="0" applyFill="1" applyBorder="1"/>
    <xf numFmtId="0" fontId="0" fillId="7" borderId="20" xfId="0" applyFill="1" applyBorder="1"/>
    <xf numFmtId="0" fontId="0" fillId="7" borderId="4" xfId="0" applyFill="1" applyBorder="1"/>
    <xf numFmtId="0" fontId="0" fillId="7" borderId="0" xfId="0" applyFill="1"/>
    <xf numFmtId="169" fontId="0" fillId="7" borderId="21" xfId="2" applyNumberFormat="1" applyFont="1" applyFill="1" applyBorder="1"/>
    <xf numFmtId="1" fontId="0" fillId="7" borderId="0" xfId="0" applyNumberFormat="1" applyFill="1"/>
    <xf numFmtId="0" fontId="14" fillId="7" borderId="4" xfId="0" applyFont="1" applyFill="1" applyBorder="1"/>
    <xf numFmtId="169" fontId="0" fillId="7" borderId="38" xfId="2" applyNumberFormat="1" applyFont="1" applyFill="1" applyBorder="1"/>
    <xf numFmtId="0" fontId="0" fillId="7" borderId="37" xfId="0" applyFill="1" applyBorder="1"/>
    <xf numFmtId="0" fontId="0" fillId="7" borderId="1" xfId="0" applyFill="1" applyBorder="1"/>
    <xf numFmtId="169" fontId="2" fillId="7" borderId="38" xfId="0" applyNumberFormat="1" applyFont="1" applyFill="1" applyBorder="1"/>
    <xf numFmtId="166" fontId="0" fillId="9" borderId="0" xfId="1" applyNumberFormat="1" applyFont="1" applyFill="1"/>
    <xf numFmtId="166" fontId="0" fillId="9" borderId="6" xfId="1" applyNumberFormat="1" applyFont="1" applyFill="1" applyBorder="1"/>
    <xf numFmtId="166" fontId="2" fillId="9" borderId="0" xfId="1" applyNumberFormat="1" applyFont="1" applyFill="1"/>
    <xf numFmtId="0" fontId="1" fillId="0" borderId="4" xfId="0" applyFont="1" applyBorder="1"/>
    <xf numFmtId="0" fontId="0" fillId="0" borderId="21" xfId="0" applyBorder="1"/>
    <xf numFmtId="0" fontId="0" fillId="0" borderId="38" xfId="0" applyBorder="1"/>
    <xf numFmtId="0" fontId="0" fillId="0" borderId="39" xfId="0" applyBorder="1"/>
    <xf numFmtId="0" fontId="1" fillId="0" borderId="39" xfId="0" applyFont="1" applyBorder="1"/>
    <xf numFmtId="3" fontId="1" fillId="0" borderId="0" xfId="0" applyNumberFormat="1" applyFont="1"/>
    <xf numFmtId="3" fontId="14" fillId="4" borderId="18" xfId="0" applyNumberFormat="1" applyFont="1" applyFill="1" applyBorder="1"/>
    <xf numFmtId="3" fontId="14" fillId="4" borderId="16" xfId="0" applyNumberFormat="1" applyFont="1" applyFill="1" applyBorder="1"/>
    <xf numFmtId="3" fontId="13" fillId="6" borderId="39" xfId="0" applyNumberFormat="1" applyFont="1" applyFill="1" applyBorder="1"/>
    <xf numFmtId="3" fontId="2" fillId="3" borderId="40" xfId="0" applyNumberFormat="1" applyFont="1" applyFill="1" applyBorder="1"/>
    <xf numFmtId="3" fontId="2" fillId="4" borderId="39" xfId="0" applyNumberFormat="1" applyFont="1" applyFill="1" applyBorder="1"/>
    <xf numFmtId="3" fontId="13" fillId="5" borderId="41" xfId="0" applyNumberFormat="1" applyFont="1" applyFill="1" applyBorder="1"/>
    <xf numFmtId="3" fontId="13" fillId="7" borderId="42" xfId="0" applyNumberFormat="1" applyFont="1" applyFill="1" applyBorder="1"/>
    <xf numFmtId="168" fontId="0" fillId="5" borderId="3" xfId="0" applyNumberFormat="1" applyFill="1" applyBorder="1"/>
    <xf numFmtId="168" fontId="0" fillId="5" borderId="2" xfId="0" applyNumberFormat="1" applyFill="1" applyBorder="1"/>
    <xf numFmtId="0" fontId="0" fillId="5" borderId="20" xfId="0" applyFill="1" applyBorder="1"/>
    <xf numFmtId="0" fontId="0" fillId="5" borderId="4" xfId="0" applyFill="1" applyBorder="1"/>
    <xf numFmtId="0" fontId="0" fillId="5" borderId="0" xfId="0" applyFill="1"/>
    <xf numFmtId="0" fontId="0" fillId="5" borderId="21" xfId="0" applyFill="1" applyBorder="1"/>
    <xf numFmtId="1" fontId="1" fillId="5" borderId="4" xfId="0" applyNumberFormat="1" applyFont="1" applyFill="1" applyBorder="1"/>
    <xf numFmtId="1" fontId="1" fillId="5" borderId="0" xfId="0" applyNumberFormat="1" applyFont="1" applyFill="1"/>
    <xf numFmtId="1" fontId="19" fillId="5" borderId="37" xfId="0" applyNumberFormat="1" applyFont="1" applyFill="1" applyBorder="1"/>
    <xf numFmtId="1" fontId="19" fillId="5" borderId="1" xfId="0" applyNumberFormat="1" applyFont="1" applyFill="1" applyBorder="1"/>
    <xf numFmtId="0" fontId="0" fillId="5" borderId="38" xfId="0" applyFill="1" applyBorder="1"/>
    <xf numFmtId="3" fontId="7" fillId="8" borderId="9" xfId="0" applyNumberFormat="1" applyFont="1" applyFill="1" applyBorder="1" applyAlignment="1">
      <alignment horizontal="right" wrapText="1"/>
    </xf>
    <xf numFmtId="3" fontId="7" fillId="8" borderId="10" xfId="0" applyNumberFormat="1" applyFont="1" applyFill="1" applyBorder="1" applyAlignment="1">
      <alignment horizontal="right"/>
    </xf>
    <xf numFmtId="168" fontId="0" fillId="8" borderId="3" xfId="0" applyNumberFormat="1" applyFill="1" applyBorder="1"/>
    <xf numFmtId="168" fontId="0" fillId="8" borderId="2" xfId="0" applyNumberFormat="1" applyFill="1" applyBorder="1"/>
    <xf numFmtId="0" fontId="0" fillId="8" borderId="20" xfId="0" applyFill="1" applyBorder="1"/>
    <xf numFmtId="0" fontId="0" fillId="8" borderId="4" xfId="0" applyFill="1" applyBorder="1"/>
    <xf numFmtId="0" fontId="0" fillId="8" borderId="0" xfId="0" applyFill="1"/>
    <xf numFmtId="0" fontId="0" fillId="8" borderId="21" xfId="0" applyFill="1" applyBorder="1"/>
    <xf numFmtId="1" fontId="1" fillId="8" borderId="0" xfId="0" applyNumberFormat="1" applyFont="1" applyFill="1"/>
    <xf numFmtId="1" fontId="19" fillId="8" borderId="37" xfId="0" applyNumberFormat="1" applyFont="1" applyFill="1" applyBorder="1"/>
    <xf numFmtId="1" fontId="19" fillId="8" borderId="1" xfId="0" applyNumberFormat="1" applyFont="1" applyFill="1" applyBorder="1"/>
    <xf numFmtId="0" fontId="0" fillId="8" borderId="38" xfId="0" applyFill="1" applyBorder="1"/>
    <xf numFmtId="167" fontId="1" fillId="8" borderId="4" xfId="2" applyNumberFormat="1" applyFont="1" applyFill="1" applyBorder="1"/>
    <xf numFmtId="3" fontId="5" fillId="5" borderId="0" xfId="0" applyNumberFormat="1" applyFont="1" applyFill="1"/>
    <xf numFmtId="167" fontId="1" fillId="7" borderId="12" xfId="2" applyNumberFormat="1" applyFont="1" applyFill="1" applyBorder="1"/>
    <xf numFmtId="3" fontId="5" fillId="7" borderId="13" xfId="0" applyNumberFormat="1" applyFont="1" applyFill="1" applyBorder="1"/>
    <xf numFmtId="3" fontId="5" fillId="8" borderId="15" xfId="0" applyNumberFormat="1" applyFont="1" applyFill="1" applyBorder="1"/>
    <xf numFmtId="3" fontId="5" fillId="8" borderId="19" xfId="0" applyNumberFormat="1" applyFont="1" applyFill="1" applyBorder="1"/>
    <xf numFmtId="0" fontId="5" fillId="7" borderId="11" xfId="0" applyFont="1" applyFill="1" applyBorder="1"/>
    <xf numFmtId="3" fontId="5" fillId="7" borderId="11" xfId="0" applyNumberFormat="1" applyFont="1" applyFill="1" applyBorder="1"/>
    <xf numFmtId="3" fontId="5" fillId="8" borderId="16" xfId="0" applyNumberFormat="1" applyFont="1" applyFill="1" applyBorder="1"/>
    <xf numFmtId="3" fontId="1" fillId="0" borderId="9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37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9" fontId="2" fillId="0" borderId="0" xfId="0" applyNumberFormat="1" applyFont="1"/>
    <xf numFmtId="166" fontId="2" fillId="0" borderId="0" xfId="1" applyNumberFormat="1" applyFont="1"/>
    <xf numFmtId="2" fontId="0" fillId="0" borderId="0" xfId="0" applyNumberFormat="1"/>
    <xf numFmtId="0" fontId="7" fillId="5" borderId="17" xfId="0" applyFont="1" applyFill="1" applyBorder="1" applyAlignment="1">
      <alignment horizontal="right" wrapText="1"/>
    </xf>
    <xf numFmtId="165" fontId="7" fillId="5" borderId="16" xfId="0" applyNumberFormat="1" applyFont="1" applyFill="1" applyBorder="1" applyAlignment="1">
      <alignment horizontal="right" wrapText="1"/>
    </xf>
    <xf numFmtId="165" fontId="7" fillId="5" borderId="19" xfId="0" applyNumberFormat="1" applyFont="1" applyFill="1" applyBorder="1" applyAlignment="1">
      <alignment horizontal="right"/>
    </xf>
    <xf numFmtId="165" fontId="5" fillId="5" borderId="15" xfId="0" applyNumberFormat="1" applyFont="1" applyFill="1" applyBorder="1"/>
    <xf numFmtId="165" fontId="5" fillId="5" borderId="16" xfId="0" applyNumberFormat="1" applyFont="1" applyFill="1" applyBorder="1"/>
    <xf numFmtId="165" fontId="5" fillId="5" borderId="17" xfId="0" applyNumberFormat="1" applyFont="1" applyFill="1" applyBorder="1"/>
    <xf numFmtId="165" fontId="5" fillId="5" borderId="18" xfId="0" applyNumberFormat="1" applyFont="1" applyFill="1" applyBorder="1"/>
    <xf numFmtId="165" fontId="2" fillId="5" borderId="19" xfId="0" applyNumberFormat="1" applyFont="1" applyFill="1" applyBorder="1"/>
    <xf numFmtId="0" fontId="7" fillId="5" borderId="15" xfId="0" applyFont="1" applyFill="1" applyBorder="1" applyAlignment="1">
      <alignment horizontal="right" wrapText="1"/>
    </xf>
    <xf numFmtId="165" fontId="2" fillId="5" borderId="39" xfId="0" applyNumberFormat="1" applyFont="1" applyFill="1" applyBorder="1"/>
    <xf numFmtId="165" fontId="2" fillId="5" borderId="28" xfId="0" applyNumberFormat="1" applyFont="1" applyFill="1" applyBorder="1"/>
    <xf numFmtId="0" fontId="7" fillId="3" borderId="43" xfId="0" applyFont="1" applyFill="1" applyBorder="1" applyAlignment="1">
      <alignment horizontal="right" wrapText="1"/>
    </xf>
    <xf numFmtId="0" fontId="7" fillId="8" borderId="39" xfId="0" applyFont="1" applyFill="1" applyBorder="1" applyAlignment="1">
      <alignment horizontal="right" wrapText="1"/>
    </xf>
    <xf numFmtId="3" fontId="5" fillId="8" borderId="18" xfId="0" applyNumberFormat="1" applyFont="1" applyFill="1" applyBorder="1"/>
    <xf numFmtId="3" fontId="2" fillId="8" borderId="19" xfId="0" applyNumberFormat="1" applyFont="1" applyFill="1" applyBorder="1"/>
    <xf numFmtId="3" fontId="5" fillId="8" borderId="39" xfId="0" applyNumberFormat="1" applyFont="1" applyFill="1" applyBorder="1"/>
    <xf numFmtId="3" fontId="13" fillId="8" borderId="39" xfId="0" applyNumberFormat="1" applyFont="1" applyFill="1" applyBorder="1"/>
    <xf numFmtId="3" fontId="14" fillId="8" borderId="18" xfId="0" applyNumberFormat="1" applyFont="1" applyFill="1" applyBorder="1"/>
    <xf numFmtId="3" fontId="13" fillId="8" borderId="19" xfId="0" applyNumberFormat="1" applyFont="1" applyFill="1" applyBorder="1"/>
    <xf numFmtId="3" fontId="20" fillId="8" borderId="16" xfId="0" applyNumberFormat="1" applyFont="1" applyFill="1" applyBorder="1"/>
    <xf numFmtId="3" fontId="2" fillId="8" borderId="39" xfId="0" applyNumberFormat="1" applyFont="1" applyFill="1" applyBorder="1"/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152597</xdr:colOff>
      <xdr:row>1</xdr:row>
      <xdr:rowOff>34290</xdr:rowOff>
    </xdr:to>
    <xdr:pic>
      <xdr:nvPicPr>
        <xdr:cNvPr id="3" name="Afbeelding 3">
          <a:extLst>
            <a:ext uri="{FF2B5EF4-FFF2-40B4-BE49-F238E27FC236}">
              <a16:creationId xmlns:a16="http://schemas.microsoft.com/office/drawing/2014/main" id="{54962949-4196-4095-8B40-E13ACAFE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1458" y="0"/>
          <a:ext cx="1020431" cy="293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opLeftCell="A8" zoomScale="180" zoomScaleNormal="180" workbookViewId="0">
      <selection activeCell="K8" sqref="K8"/>
    </sheetView>
  </sheetViews>
  <sheetFormatPr defaultColWidth="8.88671875" defaultRowHeight="13.2" x14ac:dyDescent="0.25"/>
  <cols>
    <col min="1" max="1" width="30" style="2" customWidth="1"/>
    <col min="3" max="3" width="13.33203125" style="4" customWidth="1"/>
    <col min="4" max="4" width="13.44140625" style="2" hidden="1" customWidth="1"/>
    <col min="5" max="5" width="13.109375" style="2" customWidth="1"/>
    <col min="6" max="6" width="13.33203125" style="4" hidden="1" customWidth="1"/>
    <col min="7" max="7" width="13.109375" style="4" customWidth="1"/>
    <col min="8" max="8" width="13.88671875" style="2" hidden="1" customWidth="1"/>
    <col min="9" max="9" width="13" style="1" customWidth="1"/>
    <col min="10" max="16384" width="8.88671875" style="2"/>
  </cols>
  <sheetData>
    <row r="1" spans="1:11" ht="20.399999999999999" x14ac:dyDescent="0.35">
      <c r="A1" s="6" t="s">
        <v>119</v>
      </c>
      <c r="D1" s="71"/>
      <c r="E1" s="4"/>
      <c r="G1" s="12"/>
      <c r="I1" s="7"/>
    </row>
    <row r="2" spans="1:11" x14ac:dyDescent="0.25">
      <c r="A2" s="43" t="s">
        <v>152</v>
      </c>
      <c r="D2" s="72"/>
      <c r="E2" s="4"/>
    </row>
    <row r="3" spans="1:11" ht="13.8" thickBot="1" x14ac:dyDescent="0.3">
      <c r="A3" s="74"/>
      <c r="D3" s="75"/>
    </row>
    <row r="4" spans="1:11" s="3" customFormat="1" ht="12.75" customHeight="1" x14ac:dyDescent="0.25">
      <c r="A4" s="76" t="s">
        <v>0</v>
      </c>
      <c r="C4" s="240">
        <v>2026</v>
      </c>
      <c r="D4" s="239">
        <v>2025</v>
      </c>
      <c r="E4" s="78">
        <v>2025</v>
      </c>
      <c r="F4" s="51" t="s">
        <v>150</v>
      </c>
      <c r="G4" s="77">
        <v>2025</v>
      </c>
      <c r="H4" s="111" t="s">
        <v>159</v>
      </c>
      <c r="I4" s="228">
        <v>2024</v>
      </c>
    </row>
    <row r="5" spans="1:11" s="3" customFormat="1" ht="23.4" x14ac:dyDescent="0.25">
      <c r="A5" s="79"/>
      <c r="C5" s="198" t="s">
        <v>156</v>
      </c>
      <c r="D5" s="39" t="s">
        <v>151</v>
      </c>
      <c r="E5" s="81" t="s">
        <v>3</v>
      </c>
      <c r="F5" s="52" t="s">
        <v>2</v>
      </c>
      <c r="G5" s="80" t="s">
        <v>2</v>
      </c>
      <c r="H5" s="124" t="s">
        <v>130</v>
      </c>
      <c r="I5" s="229" t="s">
        <v>1</v>
      </c>
    </row>
    <row r="6" spans="1:11" s="3" customFormat="1" ht="14.4" thickBot="1" x14ac:dyDescent="0.3">
      <c r="A6" s="82"/>
      <c r="C6" s="199" t="s">
        <v>5</v>
      </c>
      <c r="D6" s="40" t="s">
        <v>6</v>
      </c>
      <c r="E6" s="31" t="s">
        <v>6</v>
      </c>
      <c r="F6" s="53" t="s">
        <v>5</v>
      </c>
      <c r="G6" s="58" t="s">
        <v>117</v>
      </c>
      <c r="H6" s="125" t="s">
        <v>131</v>
      </c>
      <c r="I6" s="230" t="s">
        <v>4</v>
      </c>
    </row>
    <row r="7" spans="1:11" x14ac:dyDescent="0.25">
      <c r="A7" s="83" t="s">
        <v>7</v>
      </c>
      <c r="C7" s="214">
        <f>+'Detailbegroting baten'!F20</f>
        <v>1081405</v>
      </c>
      <c r="D7" s="84">
        <v>931091</v>
      </c>
      <c r="E7" s="33">
        <v>931091</v>
      </c>
      <c r="F7" s="211">
        <f>+'Detailbegroting baten'!B13</f>
        <v>1081405</v>
      </c>
      <c r="G7" s="59">
        <v>949345</v>
      </c>
      <c r="H7" s="212">
        <f>+Blad1!D10</f>
        <v>1107680</v>
      </c>
      <c r="I7" s="231">
        <f>920749-0.5</f>
        <v>920748.5</v>
      </c>
      <c r="K7" s="4"/>
    </row>
    <row r="8" spans="1:11" ht="13.8" thickBot="1" x14ac:dyDescent="0.3">
      <c r="A8" s="20" t="s">
        <v>8</v>
      </c>
      <c r="C8" s="215">
        <f>+F8</f>
        <v>5000</v>
      </c>
      <c r="D8" s="84">
        <v>0</v>
      </c>
      <c r="E8" s="34">
        <v>0</v>
      </c>
      <c r="F8" s="211">
        <f>+'Detailbegroting baten'!B28</f>
        <v>5000</v>
      </c>
      <c r="G8" s="60">
        <v>5000</v>
      </c>
      <c r="H8" s="213">
        <f>+F8</f>
        <v>5000</v>
      </c>
      <c r="I8" s="232">
        <v>3765</v>
      </c>
      <c r="K8" s="4"/>
    </row>
    <row r="9" spans="1:11" x14ac:dyDescent="0.25">
      <c r="A9" s="85" t="s">
        <v>9</v>
      </c>
      <c r="C9" s="214">
        <f>+F9</f>
        <v>1250</v>
      </c>
      <c r="D9" s="19">
        <v>1048</v>
      </c>
      <c r="E9" s="35">
        <v>1548</v>
      </c>
      <c r="F9" s="55">
        <f>'Detailbegroting baten'!B43</f>
        <v>1250</v>
      </c>
      <c r="G9" s="61">
        <v>0</v>
      </c>
      <c r="H9" s="116">
        <f>+F9</f>
        <v>1250</v>
      </c>
      <c r="I9" s="233">
        <v>217</v>
      </c>
      <c r="K9" s="4"/>
    </row>
    <row r="10" spans="1:11" x14ac:dyDescent="0.25">
      <c r="A10" s="20" t="s">
        <v>118</v>
      </c>
      <c r="C10" s="218">
        <f>+F10</f>
        <v>13000</v>
      </c>
      <c r="D10" s="84">
        <v>10337</v>
      </c>
      <c r="E10" s="34">
        <v>14837</v>
      </c>
      <c r="F10" s="54">
        <f>'Detailbegroting baten'!B73+'Detailbegroting baten'!B58</f>
        <v>13000</v>
      </c>
      <c r="G10" s="60">
        <v>10500</v>
      </c>
      <c r="H10" s="116">
        <f>+F10</f>
        <v>13000</v>
      </c>
      <c r="I10" s="232">
        <f>22850-0.5</f>
        <v>22849.5</v>
      </c>
      <c r="K10" s="4"/>
    </row>
    <row r="11" spans="1:11" ht="13.8" thickBot="1" x14ac:dyDescent="0.3">
      <c r="A11" s="86" t="s">
        <v>12</v>
      </c>
      <c r="C11" s="241">
        <f>+F11</f>
        <v>54000</v>
      </c>
      <c r="D11" s="21">
        <v>3400</v>
      </c>
      <c r="E11" s="36">
        <v>16752</v>
      </c>
      <c r="F11" s="56">
        <f>+'Detailbegroting baten'!B88</f>
        <v>54000</v>
      </c>
      <c r="G11" s="62">
        <v>34000</v>
      </c>
      <c r="H11" s="115">
        <f>+F11</f>
        <v>54000</v>
      </c>
      <c r="I11" s="234">
        <v>31135</v>
      </c>
      <c r="K11" s="4"/>
    </row>
    <row r="12" spans="1:11" x14ac:dyDescent="0.25">
      <c r="A12" s="87" t="s">
        <v>13</v>
      </c>
      <c r="C12" s="242">
        <f>SUM(C7:C11)</f>
        <v>1154655</v>
      </c>
      <c r="D12" s="18">
        <f t="shared" ref="D12:H12" si="0">SUM(D7:D11)</f>
        <v>945876</v>
      </c>
      <c r="E12" s="37">
        <f t="shared" si="0"/>
        <v>964228</v>
      </c>
      <c r="F12" s="57">
        <f t="shared" si="0"/>
        <v>1154655</v>
      </c>
      <c r="G12" s="63">
        <f>SUM(G7:G11)</f>
        <v>998845</v>
      </c>
      <c r="H12" s="117">
        <f t="shared" si="0"/>
        <v>1180930</v>
      </c>
      <c r="I12" s="235">
        <f>SUM(I7:I11)</f>
        <v>978715</v>
      </c>
      <c r="K12" s="4"/>
    </row>
    <row r="13" spans="1:11" x14ac:dyDescent="0.25">
      <c r="A13" s="45"/>
      <c r="C13" s="243"/>
      <c r="D13" s="84"/>
      <c r="E13" s="34"/>
      <c r="F13" s="211"/>
      <c r="G13" s="64"/>
      <c r="H13" s="216"/>
      <c r="I13" s="232"/>
      <c r="K13" s="4"/>
    </row>
    <row r="14" spans="1:11" s="3" customFormat="1" ht="12.75" customHeight="1" x14ac:dyDescent="0.25">
      <c r="A14" s="88" t="s">
        <v>14</v>
      </c>
      <c r="C14" s="218"/>
      <c r="D14" s="17"/>
      <c r="E14" s="38"/>
      <c r="F14" s="211"/>
      <c r="G14" s="65"/>
      <c r="H14" s="216"/>
      <c r="I14" s="236"/>
      <c r="K14" s="4"/>
    </row>
    <row r="15" spans="1:11" x14ac:dyDescent="0.25">
      <c r="A15" s="20" t="s">
        <v>15</v>
      </c>
      <c r="C15" s="218">
        <f t="shared" ref="C15:C24" si="1">+F15</f>
        <v>25000</v>
      </c>
      <c r="D15" s="84">
        <v>25016</v>
      </c>
      <c r="E15" s="34">
        <v>32516</v>
      </c>
      <c r="F15" s="211">
        <f>'Detailbegroting lasten'!B13</f>
        <v>25000</v>
      </c>
      <c r="G15" s="64">
        <v>25000</v>
      </c>
      <c r="H15" s="217">
        <f t="shared" ref="H15:H24" si="2">+F15</f>
        <v>25000</v>
      </c>
      <c r="I15" s="232">
        <v>25390</v>
      </c>
      <c r="K15" s="4"/>
    </row>
    <row r="16" spans="1:11" x14ac:dyDescent="0.25">
      <c r="A16" s="83" t="s">
        <v>16</v>
      </c>
      <c r="C16" s="218">
        <f t="shared" si="1"/>
        <v>897000</v>
      </c>
      <c r="D16" s="84">
        <v>630140</v>
      </c>
      <c r="E16" s="34">
        <v>918090</v>
      </c>
      <c r="F16" s="211">
        <f>'Detailbegroting lasten'!B27</f>
        <v>897000</v>
      </c>
      <c r="G16" s="64">
        <v>750000</v>
      </c>
      <c r="H16" s="217">
        <f t="shared" si="2"/>
        <v>897000</v>
      </c>
      <c r="I16" s="232">
        <v>626619</v>
      </c>
      <c r="K16" s="4"/>
    </row>
    <row r="17" spans="1:11" x14ac:dyDescent="0.25">
      <c r="A17" s="20" t="s">
        <v>8</v>
      </c>
      <c r="C17" s="218">
        <f t="shared" si="1"/>
        <v>10000</v>
      </c>
      <c r="D17" s="84">
        <v>35872</v>
      </c>
      <c r="E17" s="34">
        <v>43472</v>
      </c>
      <c r="F17" s="211">
        <f>+'Detailbegroting lasten'!B42</f>
        <v>10000</v>
      </c>
      <c r="G17" s="64">
        <v>5000</v>
      </c>
      <c r="H17" s="217">
        <f t="shared" si="2"/>
        <v>10000</v>
      </c>
      <c r="I17" s="232">
        <v>1247</v>
      </c>
      <c r="K17" s="4"/>
    </row>
    <row r="18" spans="1:11" x14ac:dyDescent="0.25">
      <c r="A18" s="20" t="s">
        <v>9</v>
      </c>
      <c r="C18" s="218">
        <f t="shared" si="1"/>
        <v>0</v>
      </c>
      <c r="D18" s="84">
        <v>0</v>
      </c>
      <c r="E18" s="34">
        <v>0</v>
      </c>
      <c r="F18" s="211">
        <f>'Detailbegroting lasten'!B57</f>
        <v>0</v>
      </c>
      <c r="G18" s="64">
        <v>0</v>
      </c>
      <c r="H18" s="217">
        <f t="shared" si="2"/>
        <v>0</v>
      </c>
      <c r="I18" s="232">
        <v>0</v>
      </c>
      <c r="K18" s="4"/>
    </row>
    <row r="19" spans="1:11" x14ac:dyDescent="0.25">
      <c r="A19" s="89" t="s">
        <v>57</v>
      </c>
      <c r="C19" s="218">
        <f t="shared" si="1"/>
        <v>75000</v>
      </c>
      <c r="D19" s="84">
        <v>124114</v>
      </c>
      <c r="E19" s="34">
        <v>213985</v>
      </c>
      <c r="F19" s="211">
        <f>+'Detailbegroting lasten'!B72</f>
        <v>75000</v>
      </c>
      <c r="G19" s="64">
        <v>175000</v>
      </c>
      <c r="H19" s="217">
        <f t="shared" si="2"/>
        <v>75000</v>
      </c>
      <c r="I19" s="232">
        <v>149485</v>
      </c>
      <c r="K19" s="4"/>
    </row>
    <row r="20" spans="1:11" x14ac:dyDescent="0.25">
      <c r="A20" s="89" t="s">
        <v>19</v>
      </c>
      <c r="C20" s="218">
        <f t="shared" si="1"/>
        <v>10000</v>
      </c>
      <c r="D20" s="84">
        <v>11021</v>
      </c>
      <c r="E20" s="34">
        <v>26021</v>
      </c>
      <c r="F20" s="211">
        <f>'Detailbegroting lasten'!B87</f>
        <v>10000</v>
      </c>
      <c r="G20" s="64">
        <v>125000</v>
      </c>
      <c r="H20" s="217">
        <f t="shared" si="2"/>
        <v>10000</v>
      </c>
      <c r="I20" s="232">
        <v>31920</v>
      </c>
      <c r="K20" s="4"/>
    </row>
    <row r="21" spans="1:11" ht="13.8" thickBot="1" x14ac:dyDescent="0.3">
      <c r="A21" s="20" t="s">
        <v>20</v>
      </c>
      <c r="C21" s="215">
        <f t="shared" si="1"/>
        <v>15000</v>
      </c>
      <c r="D21" s="84">
        <v>16861</v>
      </c>
      <c r="E21" s="34">
        <v>29361</v>
      </c>
      <c r="F21" s="211">
        <f>'Detailbegroting lasten'!B102</f>
        <v>15000</v>
      </c>
      <c r="G21" s="64">
        <v>10000</v>
      </c>
      <c r="H21" s="213">
        <f t="shared" si="2"/>
        <v>15000</v>
      </c>
      <c r="I21" s="232">
        <v>14583</v>
      </c>
      <c r="K21" s="4"/>
    </row>
    <row r="22" spans="1:11" x14ac:dyDescent="0.25">
      <c r="A22" s="85" t="s">
        <v>21</v>
      </c>
      <c r="C22" s="214">
        <f t="shared" si="1"/>
        <v>57500</v>
      </c>
      <c r="D22" s="19">
        <v>5751</v>
      </c>
      <c r="E22" s="35">
        <v>29013</v>
      </c>
      <c r="F22" s="55">
        <f>'Detailbegroting lasten'!B117</f>
        <v>57500</v>
      </c>
      <c r="G22" s="66">
        <v>35000</v>
      </c>
      <c r="H22" s="116">
        <f t="shared" si="2"/>
        <v>57500</v>
      </c>
      <c r="I22" s="233">
        <v>0</v>
      </c>
      <c r="K22" s="4"/>
    </row>
    <row r="23" spans="1:11" ht="13.8" thickBot="1" x14ac:dyDescent="0.3">
      <c r="A23" s="86" t="s">
        <v>22</v>
      </c>
      <c r="C23" s="215">
        <f t="shared" si="1"/>
        <v>59000</v>
      </c>
      <c r="D23" s="21">
        <v>28254</v>
      </c>
      <c r="E23" s="36">
        <v>30635</v>
      </c>
      <c r="F23" s="56">
        <f>+'Detailbegroting lasten'!B132</f>
        <v>59000</v>
      </c>
      <c r="G23" s="67">
        <v>41000</v>
      </c>
      <c r="H23" s="115">
        <f t="shared" si="2"/>
        <v>59000</v>
      </c>
      <c r="I23" s="234">
        <v>45524</v>
      </c>
      <c r="K23" s="4"/>
    </row>
    <row r="24" spans="1:11" x14ac:dyDescent="0.25">
      <c r="A24" s="83" t="s">
        <v>46</v>
      </c>
      <c r="C24" s="243">
        <f t="shared" si="1"/>
        <v>3000</v>
      </c>
      <c r="D24" s="84">
        <v>12500</v>
      </c>
      <c r="E24" s="34">
        <v>12500</v>
      </c>
      <c r="F24" s="54">
        <f>'Detailbegroting lasten'!B147</f>
        <v>3000</v>
      </c>
      <c r="G24" s="64">
        <v>3000</v>
      </c>
      <c r="H24" s="116">
        <f t="shared" si="2"/>
        <v>3000</v>
      </c>
      <c r="I24" s="232">
        <v>5903</v>
      </c>
      <c r="K24" s="4"/>
    </row>
    <row r="25" spans="1:11" x14ac:dyDescent="0.25">
      <c r="A25" s="90" t="s">
        <v>25</v>
      </c>
      <c r="C25" s="244">
        <f>SUM(C15:C24)</f>
        <v>1151500</v>
      </c>
      <c r="D25" s="183">
        <f t="shared" ref="D25:H25" si="3">SUM(D13:D24)</f>
        <v>889529</v>
      </c>
      <c r="E25" s="184">
        <f t="shared" si="3"/>
        <v>1335593</v>
      </c>
      <c r="F25" s="185">
        <f t="shared" si="3"/>
        <v>1151500</v>
      </c>
      <c r="G25" s="182">
        <f>SUM(G13:G24)</f>
        <v>1169000</v>
      </c>
      <c r="H25" s="186">
        <f t="shared" si="3"/>
        <v>1151500</v>
      </c>
      <c r="I25" s="237">
        <f>SUM(I13:I24)</f>
        <v>900671</v>
      </c>
      <c r="K25" s="4"/>
    </row>
    <row r="26" spans="1:11" ht="13.8" thickBot="1" x14ac:dyDescent="0.3">
      <c r="A26" s="108" t="s">
        <v>128</v>
      </c>
      <c r="C26" s="245">
        <f>+F26</f>
        <v>140000</v>
      </c>
      <c r="D26" s="21"/>
      <c r="E26" s="180">
        <v>140000</v>
      </c>
      <c r="F26" s="114">
        <v>140000</v>
      </c>
      <c r="G26" s="67"/>
      <c r="H26" s="118">
        <f>+F26</f>
        <v>140000</v>
      </c>
      <c r="I26" s="234"/>
      <c r="K26" s="4"/>
    </row>
    <row r="27" spans="1:11" x14ac:dyDescent="0.25">
      <c r="A27" s="90" t="s">
        <v>154</v>
      </c>
      <c r="C27" s="246">
        <f>+C25+C26</f>
        <v>1291500</v>
      </c>
      <c r="D27" s="18">
        <f>+D26+D25</f>
        <v>889529</v>
      </c>
      <c r="E27" s="37">
        <f>+E26+E25</f>
        <v>1475593</v>
      </c>
      <c r="F27" s="113">
        <f>+F26+F25</f>
        <v>1291500</v>
      </c>
      <c r="G27" s="112">
        <f>+G26+G25</f>
        <v>1169000</v>
      </c>
      <c r="H27" s="119">
        <f>+H26+H25</f>
        <v>1291500</v>
      </c>
      <c r="I27" s="235">
        <f>+I25+I26</f>
        <v>900671</v>
      </c>
      <c r="K27" s="4"/>
    </row>
    <row r="28" spans="1:11" s="5" customFormat="1" x14ac:dyDescent="0.25">
      <c r="A28" s="73" t="s">
        <v>126</v>
      </c>
      <c r="C28" s="247">
        <f>+F28</f>
        <v>-140000</v>
      </c>
      <c r="D28" s="84"/>
      <c r="E28" s="181">
        <v>-140000</v>
      </c>
      <c r="F28" s="109">
        <v>-140000</v>
      </c>
      <c r="G28" s="64"/>
      <c r="H28" s="120">
        <f>+F28</f>
        <v>-140000</v>
      </c>
      <c r="I28" s="232"/>
      <c r="K28" s="4"/>
    </row>
    <row r="29" spans="1:11" s="5" customFormat="1" ht="13.8" thickBot="1" x14ac:dyDescent="0.3">
      <c r="A29" s="110" t="s">
        <v>127</v>
      </c>
      <c r="C29" s="248">
        <f>+C12-C25</f>
        <v>3155</v>
      </c>
      <c r="D29" s="92">
        <f>D12-D27</f>
        <v>56347</v>
      </c>
      <c r="E29" s="93">
        <f>E12-E25</f>
        <v>-371365</v>
      </c>
      <c r="F29" s="94">
        <f>+F12-F25</f>
        <v>3155</v>
      </c>
      <c r="G29" s="91">
        <f>G12-G27</f>
        <v>-170155</v>
      </c>
      <c r="H29" s="121">
        <f>+H12-H25</f>
        <v>29430</v>
      </c>
      <c r="I29" s="238">
        <f>I12-I27</f>
        <v>78044</v>
      </c>
      <c r="K29" s="4"/>
    </row>
    <row r="30" spans="1:11" x14ac:dyDescent="0.25">
      <c r="C30" s="179" t="s">
        <v>160</v>
      </c>
      <c r="F30" s="219" t="s">
        <v>157</v>
      </c>
      <c r="H30" s="126" t="s">
        <v>158</v>
      </c>
    </row>
    <row r="31" spans="1:11" ht="13.8" thickBot="1" x14ac:dyDescent="0.3">
      <c r="A31" s="9"/>
      <c r="F31" s="107"/>
    </row>
    <row r="32" spans="1:11" ht="13.8" thickBot="1" x14ac:dyDescent="0.3">
      <c r="A32" s="95" t="s">
        <v>26</v>
      </c>
      <c r="C32" s="98" t="s">
        <v>129</v>
      </c>
      <c r="D32" s="97"/>
      <c r="E32" s="96" t="s">
        <v>58</v>
      </c>
      <c r="F32" s="98" t="s">
        <v>129</v>
      </c>
      <c r="G32" s="96" t="s">
        <v>58</v>
      </c>
      <c r="H32" s="122" t="s">
        <v>129</v>
      </c>
      <c r="I32" s="96" t="s">
        <v>55</v>
      </c>
    </row>
    <row r="33" spans="1:9" x14ac:dyDescent="0.25">
      <c r="A33" s="99" t="s">
        <v>27</v>
      </c>
      <c r="C33" s="32">
        <f>+E33+C29</f>
        <v>583227</v>
      </c>
      <c r="D33" s="4"/>
      <c r="E33" s="32">
        <f>I33+(E29-10000)</f>
        <v>580072</v>
      </c>
      <c r="F33" s="220">
        <f>+E33+F29</f>
        <v>583227</v>
      </c>
      <c r="G33" s="32">
        <f>I33+(G29-10000)</f>
        <v>781282</v>
      </c>
      <c r="H33" s="223">
        <f>+E33+H29</f>
        <v>609502</v>
      </c>
      <c r="I33" s="32">
        <v>961437</v>
      </c>
    </row>
    <row r="34" spans="1:9" x14ac:dyDescent="0.25">
      <c r="A34" s="99" t="s">
        <v>125</v>
      </c>
      <c r="C34" s="106">
        <v>-140000</v>
      </c>
      <c r="D34" s="4"/>
      <c r="E34" s="106">
        <v>-140000</v>
      </c>
      <c r="F34" s="221">
        <v>-140000</v>
      </c>
      <c r="G34" s="106"/>
      <c r="H34" s="107">
        <v>-140000</v>
      </c>
      <c r="I34" s="106"/>
    </row>
    <row r="35" spans="1:9" ht="13.8" thickBot="1" x14ac:dyDescent="0.3">
      <c r="A35" s="99" t="s">
        <v>56</v>
      </c>
      <c r="C35" s="41">
        <v>40000</v>
      </c>
      <c r="D35" s="4"/>
      <c r="E35" s="41">
        <f>+I35+10000</f>
        <v>30000</v>
      </c>
      <c r="F35" s="222">
        <f>E35+10000</f>
        <v>40000</v>
      </c>
      <c r="G35" s="41">
        <f>I35+10000</f>
        <v>30000</v>
      </c>
      <c r="H35" s="224">
        <f>F35+10000</f>
        <v>50000</v>
      </c>
      <c r="I35" s="41">
        <v>20000</v>
      </c>
    </row>
    <row r="36" spans="1:9" ht="13.8" thickBot="1" x14ac:dyDescent="0.3">
      <c r="A36" s="100" t="s">
        <v>28</v>
      </c>
      <c r="C36" s="103">
        <f>SUM(C33:C35)</f>
        <v>483227</v>
      </c>
      <c r="D36" s="102"/>
      <c r="E36" s="101">
        <f>SUM(E33:E35)</f>
        <v>470072</v>
      </c>
      <c r="F36" s="103">
        <f>SUM(F33:F35)</f>
        <v>483227</v>
      </c>
      <c r="G36" s="101">
        <f>SUM(G33:G35)</f>
        <v>811282</v>
      </c>
      <c r="H36" s="103">
        <f>SUM(H33:H35)</f>
        <v>519502</v>
      </c>
      <c r="I36" s="101">
        <f>SUM(I33:I35)</f>
        <v>981437</v>
      </c>
    </row>
    <row r="37" spans="1:9" x14ac:dyDescent="0.25">
      <c r="A37" s="14"/>
      <c r="G37" s="42"/>
      <c r="I37" s="16"/>
    </row>
    <row r="38" spans="1:9" x14ac:dyDescent="0.25">
      <c r="A38" s="50">
        <v>45986</v>
      </c>
      <c r="C38" s="13"/>
      <c r="E38" s="4"/>
      <c r="F38" s="13"/>
    </row>
    <row r="39" spans="1:9" x14ac:dyDescent="0.25">
      <c r="E39" s="4"/>
    </row>
    <row r="40" spans="1:9" x14ac:dyDescent="0.25">
      <c r="E40" s="4"/>
    </row>
    <row r="41" spans="1:9" x14ac:dyDescent="0.25">
      <c r="E41" s="15"/>
      <c r="I41" s="11"/>
    </row>
    <row r="42" spans="1:9" x14ac:dyDescent="0.25">
      <c r="E42" s="13"/>
      <c r="G42" s="1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A341-C382-4263-832D-C8C7AB59555A}">
  <dimension ref="A2:H22"/>
  <sheetViews>
    <sheetView showGridLines="0" workbookViewId="0">
      <selection activeCell="A27" sqref="A27"/>
    </sheetView>
  </sheetViews>
  <sheetFormatPr defaultRowHeight="13.2" x14ac:dyDescent="0.25"/>
  <cols>
    <col min="2" max="2" width="11.44140625" customWidth="1"/>
  </cols>
  <sheetData>
    <row r="2" spans="1:8" x14ac:dyDescent="0.25">
      <c r="C2" s="129" t="s">
        <v>134</v>
      </c>
      <c r="D2" s="129" t="s">
        <v>133</v>
      </c>
      <c r="E2" s="129" t="s">
        <v>134</v>
      </c>
      <c r="F2" s="130" t="s">
        <v>133</v>
      </c>
      <c r="G2" s="130" t="s">
        <v>135</v>
      </c>
      <c r="H2" s="131" t="s">
        <v>133</v>
      </c>
    </row>
    <row r="3" spans="1:8" x14ac:dyDescent="0.25">
      <c r="C3" s="132">
        <v>2026</v>
      </c>
      <c r="D3" s="132">
        <v>2025</v>
      </c>
      <c r="E3" s="132">
        <v>2025</v>
      </c>
      <c r="F3" s="133">
        <v>2024</v>
      </c>
      <c r="G3" s="133">
        <v>2024</v>
      </c>
      <c r="H3" s="134">
        <v>2023</v>
      </c>
    </row>
    <row r="4" spans="1:8" x14ac:dyDescent="0.25">
      <c r="F4" s="135"/>
      <c r="G4" s="135"/>
      <c r="H4" s="135"/>
    </row>
    <row r="5" spans="1:8" x14ac:dyDescent="0.25">
      <c r="A5" s="136" t="s">
        <v>136</v>
      </c>
      <c r="B5" s="157"/>
      <c r="C5" s="152">
        <v>1680</v>
      </c>
      <c r="D5" s="138">
        <v>1671</v>
      </c>
      <c r="E5" s="139">
        <v>1695</v>
      </c>
      <c r="F5" s="138">
        <v>1707</v>
      </c>
      <c r="G5" s="138">
        <v>1675</v>
      </c>
      <c r="H5" s="138">
        <v>1676</v>
      </c>
    </row>
    <row r="6" spans="1:8" x14ac:dyDescent="0.25">
      <c r="A6" s="174" t="s">
        <v>140</v>
      </c>
      <c r="B6" s="175"/>
      <c r="C6" s="141"/>
      <c r="D6" s="143"/>
      <c r="E6" s="142"/>
      <c r="F6" s="143"/>
      <c r="G6" s="143"/>
      <c r="H6" s="143"/>
    </row>
    <row r="7" spans="1:8" x14ac:dyDescent="0.25">
      <c r="A7" s="140" t="s">
        <v>144</v>
      </c>
      <c r="B7" s="175"/>
      <c r="C7" s="141">
        <f>+'Detailbegroting baten'!G5</f>
        <v>210</v>
      </c>
      <c r="D7" s="141">
        <v>208</v>
      </c>
      <c r="E7" s="142">
        <v>220</v>
      </c>
      <c r="F7" s="143">
        <v>208</v>
      </c>
      <c r="G7" s="143">
        <v>225</v>
      </c>
      <c r="H7" s="143">
        <v>228</v>
      </c>
    </row>
    <row r="8" spans="1:8" x14ac:dyDescent="0.25">
      <c r="A8" s="140" t="s">
        <v>142</v>
      </c>
      <c r="B8" s="175"/>
      <c r="C8" s="153">
        <v>75</v>
      </c>
      <c r="D8" s="141"/>
      <c r="E8" s="142"/>
      <c r="F8" s="143"/>
      <c r="G8" s="143"/>
      <c r="H8" s="143"/>
    </row>
    <row r="9" spans="1:8" x14ac:dyDescent="0.25">
      <c r="A9" s="140" t="s">
        <v>137</v>
      </c>
      <c r="B9" s="175"/>
      <c r="C9" s="141">
        <f>+'Detailbegroting baten'!G6</f>
        <v>80</v>
      </c>
      <c r="D9" s="141">
        <v>75</v>
      </c>
      <c r="E9" s="142">
        <v>80</v>
      </c>
      <c r="F9" s="143">
        <v>80</v>
      </c>
      <c r="G9" s="143">
        <v>92</v>
      </c>
      <c r="H9" s="143">
        <v>75</v>
      </c>
    </row>
    <row r="10" spans="1:8" x14ac:dyDescent="0.25">
      <c r="A10" s="140" t="s">
        <v>138</v>
      </c>
      <c r="B10" s="175"/>
      <c r="C10" s="141">
        <f>+'Detailbegroting baten'!G7</f>
        <v>95</v>
      </c>
      <c r="D10" s="141">
        <v>96</v>
      </c>
      <c r="E10" s="142">
        <v>85</v>
      </c>
      <c r="F10" s="143">
        <v>84</v>
      </c>
      <c r="G10" s="143">
        <v>61</v>
      </c>
      <c r="H10" s="143">
        <v>82</v>
      </c>
    </row>
    <row r="11" spans="1:8" x14ac:dyDescent="0.25">
      <c r="A11" s="144" t="s">
        <v>139</v>
      </c>
      <c r="B11" s="176"/>
      <c r="C11" s="146">
        <v>5</v>
      </c>
      <c r="D11" s="146">
        <v>5</v>
      </c>
      <c r="E11" s="147">
        <v>5</v>
      </c>
      <c r="F11" s="148">
        <v>4</v>
      </c>
      <c r="G11" s="148">
        <v>4</v>
      </c>
      <c r="H11" s="148">
        <v>4</v>
      </c>
    </row>
    <row r="13" spans="1:8" x14ac:dyDescent="0.25">
      <c r="A13" s="126" t="s">
        <v>143</v>
      </c>
    </row>
    <row r="15" spans="1:8" x14ac:dyDescent="0.25">
      <c r="D15" s="178">
        <v>2026</v>
      </c>
      <c r="E15" s="177">
        <v>2025</v>
      </c>
    </row>
    <row r="16" spans="1:8" x14ac:dyDescent="0.25">
      <c r="A16" s="136" t="s">
        <v>136</v>
      </c>
      <c r="B16" s="137"/>
      <c r="C16" s="137"/>
      <c r="D16" s="152">
        <v>596</v>
      </c>
      <c r="E16" s="152">
        <v>525</v>
      </c>
    </row>
    <row r="17" spans="1:5" x14ac:dyDescent="0.25">
      <c r="A17" s="174" t="s">
        <v>140</v>
      </c>
      <c r="D17" s="141"/>
      <c r="E17" s="141"/>
    </row>
    <row r="18" spans="1:5" x14ac:dyDescent="0.25">
      <c r="A18" s="140" t="s">
        <v>144</v>
      </c>
      <c r="D18" s="141">
        <v>207</v>
      </c>
      <c r="E18" s="141">
        <v>155</v>
      </c>
    </row>
    <row r="19" spans="1:5" x14ac:dyDescent="0.25">
      <c r="A19" s="140" t="s">
        <v>142</v>
      </c>
      <c r="D19" s="141">
        <v>0</v>
      </c>
      <c r="E19" s="141"/>
    </row>
    <row r="20" spans="1:5" x14ac:dyDescent="0.25">
      <c r="A20" s="140" t="s">
        <v>137</v>
      </c>
      <c r="D20" s="141">
        <v>208</v>
      </c>
      <c r="E20" s="141">
        <v>155</v>
      </c>
    </row>
    <row r="21" spans="1:5" x14ac:dyDescent="0.25">
      <c r="A21" s="140" t="s">
        <v>138</v>
      </c>
      <c r="D21" s="141">
        <v>169</v>
      </c>
      <c r="E21" s="141">
        <v>118</v>
      </c>
    </row>
    <row r="22" spans="1:5" x14ac:dyDescent="0.25">
      <c r="A22" s="144" t="s">
        <v>139</v>
      </c>
      <c r="B22" s="145"/>
      <c r="C22" s="145"/>
      <c r="D22" s="146">
        <v>0</v>
      </c>
      <c r="E22" s="146">
        <v>0</v>
      </c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4470-D133-42A5-B051-32BB1512A7D2}">
  <sheetPr>
    <tabColor theme="9" tint="0.79998168889431442"/>
  </sheetPr>
  <dimension ref="B1:T72"/>
  <sheetViews>
    <sheetView topLeftCell="A10" workbookViewId="0">
      <selection activeCell="F38" sqref="F38"/>
    </sheetView>
  </sheetViews>
  <sheetFormatPr defaultRowHeight="13.2" x14ac:dyDescent="0.25"/>
  <cols>
    <col min="1" max="1" width="2.33203125" customWidth="1"/>
    <col min="2" max="2" width="11.5546875" customWidth="1"/>
    <col min="3" max="3" width="10.6640625" customWidth="1"/>
    <col min="5" max="5" width="10.33203125" customWidth="1"/>
    <col min="6" max="6" width="11.6640625" customWidth="1"/>
    <col min="9" max="9" width="15.44140625" bestFit="1" customWidth="1"/>
    <col min="12" max="12" width="11.88671875" bestFit="1" customWidth="1"/>
  </cols>
  <sheetData>
    <row r="1" spans="2:20" ht="13.8" x14ac:dyDescent="0.25">
      <c r="B1" s="104" t="s">
        <v>163</v>
      </c>
    </row>
    <row r="2" spans="2:20" ht="13.8" x14ac:dyDescent="0.25">
      <c r="B2" s="104"/>
      <c r="K2" s="128"/>
      <c r="L2" s="9"/>
      <c r="M2" s="150"/>
      <c r="N2" s="150"/>
      <c r="R2" s="150"/>
    </row>
    <row r="3" spans="2:20" x14ac:dyDescent="0.25">
      <c r="B3" s="48" t="s">
        <v>80</v>
      </c>
      <c r="T3" s="70"/>
    </row>
    <row r="4" spans="2:20" x14ac:dyDescent="0.25">
      <c r="B4" s="68"/>
      <c r="M4" s="149"/>
      <c r="N4" s="149"/>
      <c r="R4" s="127"/>
      <c r="T4" s="70"/>
    </row>
    <row r="5" spans="2:20" x14ac:dyDescent="0.25">
      <c r="B5" s="68" t="s">
        <v>162</v>
      </c>
      <c r="M5" s="149"/>
      <c r="N5" s="149"/>
      <c r="R5" s="127"/>
      <c r="T5" s="70"/>
    </row>
    <row r="6" spans="2:20" x14ac:dyDescent="0.25">
      <c r="B6" s="68"/>
      <c r="G6" s="126" t="s">
        <v>145</v>
      </c>
      <c r="M6" s="149"/>
      <c r="N6" s="149"/>
      <c r="R6" s="127"/>
      <c r="T6" s="70"/>
    </row>
    <row r="7" spans="2:20" x14ac:dyDescent="0.25">
      <c r="B7" s="68"/>
      <c r="E7" t="s">
        <v>78</v>
      </c>
      <c r="F7" s="105" t="s">
        <v>79</v>
      </c>
      <c r="G7" t="s">
        <v>78</v>
      </c>
      <c r="H7" s="105" t="s">
        <v>79</v>
      </c>
      <c r="J7" s="46" t="s">
        <v>84</v>
      </c>
      <c r="M7" s="149"/>
      <c r="N7" s="149"/>
      <c r="R7" s="127"/>
      <c r="T7" s="70"/>
    </row>
    <row r="8" spans="2:20" x14ac:dyDescent="0.25">
      <c r="B8" s="68"/>
      <c r="F8" s="105"/>
      <c r="H8" s="105"/>
      <c r="I8" s="154">
        <f>+H8*G8</f>
        <v>0</v>
      </c>
      <c r="J8" s="46"/>
      <c r="M8" s="149"/>
      <c r="N8" s="149"/>
      <c r="R8" s="127"/>
      <c r="T8" s="70"/>
    </row>
    <row r="9" spans="2:20" x14ac:dyDescent="0.25">
      <c r="B9" s="24">
        <f>+E9*F9</f>
        <v>926100</v>
      </c>
      <c r="D9" t="s">
        <v>60</v>
      </c>
      <c r="E9" s="127">
        <v>551.25</v>
      </c>
      <c r="F9">
        <v>1680</v>
      </c>
      <c r="G9" s="227">
        <v>596</v>
      </c>
      <c r="H9">
        <v>1680</v>
      </c>
      <c r="I9" s="154">
        <f t="shared" ref="I9:I13" si="0">+H9*G9</f>
        <v>1001280</v>
      </c>
      <c r="J9" s="47">
        <v>525</v>
      </c>
      <c r="L9" s="155"/>
      <c r="M9" s="149"/>
      <c r="N9" s="149"/>
      <c r="Q9" s="9"/>
      <c r="R9" s="127"/>
      <c r="T9" s="70"/>
    </row>
    <row r="10" spans="2:20" x14ac:dyDescent="0.25">
      <c r="B10" s="24">
        <f>+E10*F10</f>
        <v>34020</v>
      </c>
      <c r="D10" t="s">
        <v>59</v>
      </c>
      <c r="E10">
        <v>162</v>
      </c>
      <c r="F10">
        <v>210</v>
      </c>
      <c r="G10" s="227">
        <v>207</v>
      </c>
      <c r="H10">
        <v>210</v>
      </c>
      <c r="I10" s="154">
        <f t="shared" si="0"/>
        <v>43470</v>
      </c>
      <c r="J10" s="47">
        <v>155</v>
      </c>
      <c r="L10" s="155"/>
      <c r="M10" s="151"/>
      <c r="N10" s="151"/>
      <c r="T10" s="123"/>
    </row>
    <row r="11" spans="2:20" x14ac:dyDescent="0.25">
      <c r="B11" s="24">
        <f>+E11*F11</f>
        <v>13040</v>
      </c>
      <c r="D11" t="s">
        <v>61</v>
      </c>
      <c r="E11">
        <v>163</v>
      </c>
      <c r="F11">
        <v>80</v>
      </c>
      <c r="G11" s="227">
        <v>208</v>
      </c>
      <c r="H11">
        <v>80</v>
      </c>
      <c r="I11" s="154">
        <f t="shared" si="0"/>
        <v>16640</v>
      </c>
      <c r="J11" s="47">
        <v>155</v>
      </c>
      <c r="L11" s="155"/>
    </row>
    <row r="12" spans="2:20" x14ac:dyDescent="0.25">
      <c r="B12" s="24">
        <f>+E12*F12</f>
        <v>11780</v>
      </c>
      <c r="D12" t="s">
        <v>62</v>
      </c>
      <c r="E12">
        <v>124</v>
      </c>
      <c r="F12">
        <v>95</v>
      </c>
      <c r="G12" s="227">
        <v>169</v>
      </c>
      <c r="H12">
        <v>95</v>
      </c>
      <c r="I12" s="154">
        <f t="shared" si="0"/>
        <v>16055</v>
      </c>
      <c r="J12" s="47">
        <v>118</v>
      </c>
      <c r="L12" s="155"/>
    </row>
    <row r="13" spans="2:20" x14ac:dyDescent="0.25">
      <c r="B13" s="44">
        <f>+E13*F13</f>
        <v>3960</v>
      </c>
      <c r="D13" t="s">
        <v>77</v>
      </c>
      <c r="E13">
        <v>88</v>
      </c>
      <c r="F13">
        <v>45</v>
      </c>
      <c r="G13">
        <f t="shared" ref="G13" si="1">+E13</f>
        <v>88</v>
      </c>
      <c r="H13">
        <v>45</v>
      </c>
      <c r="I13" s="156">
        <f t="shared" si="0"/>
        <v>3960</v>
      </c>
      <c r="J13" s="47">
        <v>82</v>
      </c>
      <c r="L13" s="155"/>
    </row>
    <row r="14" spans="2:20" x14ac:dyDescent="0.25">
      <c r="B14" s="226">
        <f>SUM(B3:B13)</f>
        <v>988900</v>
      </c>
      <c r="I14" s="225">
        <f>SUM(I8:I13)</f>
        <v>1081405</v>
      </c>
      <c r="L14" s="127"/>
    </row>
    <row r="15" spans="2:20" x14ac:dyDescent="0.25">
      <c r="B15" s="24"/>
    </row>
    <row r="16" spans="2:20" x14ac:dyDescent="0.25">
      <c r="B16" s="10" t="s">
        <v>81</v>
      </c>
      <c r="C16" s="2"/>
    </row>
    <row r="17" spans="2:3" x14ac:dyDescent="0.25">
      <c r="B17" s="2" t="s">
        <v>83</v>
      </c>
      <c r="C17" s="2"/>
    </row>
    <row r="18" spans="2:3" x14ac:dyDescent="0.25">
      <c r="B18" s="10"/>
      <c r="C18" s="2"/>
    </row>
    <row r="19" spans="2:3" x14ac:dyDescent="0.25">
      <c r="B19" s="48" t="s">
        <v>82</v>
      </c>
    </row>
    <row r="20" spans="2:3" x14ac:dyDescent="0.25">
      <c r="B20" s="49" t="s">
        <v>108</v>
      </c>
    </row>
    <row r="21" spans="2:3" x14ac:dyDescent="0.25">
      <c r="B21" s="49"/>
    </row>
    <row r="22" spans="2:3" x14ac:dyDescent="0.25">
      <c r="B22" s="48" t="s">
        <v>85</v>
      </c>
    </row>
    <row r="23" spans="2:3" x14ac:dyDescent="0.25">
      <c r="B23" s="68" t="s">
        <v>164</v>
      </c>
    </row>
    <row r="24" spans="2:3" x14ac:dyDescent="0.25">
      <c r="B24" s="68"/>
    </row>
    <row r="25" spans="2:3" x14ac:dyDescent="0.25">
      <c r="B25" s="48" t="s">
        <v>86</v>
      </c>
    </row>
    <row r="26" spans="2:3" x14ac:dyDescent="0.25">
      <c r="B26" s="49" t="s">
        <v>87</v>
      </c>
    </row>
    <row r="27" spans="2:3" x14ac:dyDescent="0.25">
      <c r="B27" s="20"/>
    </row>
    <row r="28" spans="2:3" x14ac:dyDescent="0.25">
      <c r="B28" s="48" t="s">
        <v>109</v>
      </c>
    </row>
    <row r="29" spans="2:3" x14ac:dyDescent="0.25">
      <c r="B29" s="49" t="s">
        <v>106</v>
      </c>
    </row>
    <row r="30" spans="2:3" x14ac:dyDescent="0.25">
      <c r="B30" s="48"/>
    </row>
    <row r="31" spans="2:3" x14ac:dyDescent="0.25">
      <c r="B31" s="48" t="s">
        <v>88</v>
      </c>
    </row>
    <row r="32" spans="2:3" x14ac:dyDescent="0.25">
      <c r="B32" s="49" t="s">
        <v>89</v>
      </c>
    </row>
    <row r="33" spans="2:7" x14ac:dyDescent="0.25">
      <c r="B33" s="48"/>
    </row>
    <row r="34" spans="2:7" x14ac:dyDescent="0.25">
      <c r="B34" s="48" t="s">
        <v>90</v>
      </c>
    </row>
    <row r="35" spans="2:7" x14ac:dyDescent="0.25">
      <c r="B35" s="2" t="s">
        <v>105</v>
      </c>
      <c r="F35" s="30">
        <f>95000*4</f>
        <v>380000</v>
      </c>
    </row>
    <row r="36" spans="2:7" x14ac:dyDescent="0.25">
      <c r="B36" s="2" t="s">
        <v>104</v>
      </c>
      <c r="F36" s="30">
        <v>220000</v>
      </c>
    </row>
    <row r="37" spans="2:7" x14ac:dyDescent="0.25">
      <c r="B37" s="2" t="s">
        <v>44</v>
      </c>
      <c r="F37" s="30">
        <v>3000</v>
      </c>
    </row>
    <row r="38" spans="2:7" x14ac:dyDescent="0.25">
      <c r="B38" s="2" t="s">
        <v>45</v>
      </c>
      <c r="F38" s="30">
        <v>21000</v>
      </c>
    </row>
    <row r="39" spans="2:7" x14ac:dyDescent="0.25">
      <c r="B39" s="2" t="s">
        <v>46</v>
      </c>
      <c r="F39" s="30">
        <v>4000</v>
      </c>
    </row>
    <row r="40" spans="2:7" x14ac:dyDescent="0.25">
      <c r="B40" t="s">
        <v>74</v>
      </c>
      <c r="F40" s="24">
        <v>2000</v>
      </c>
    </row>
    <row r="41" spans="2:7" x14ac:dyDescent="0.25">
      <c r="B41" s="2" t="s">
        <v>75</v>
      </c>
      <c r="F41" s="24">
        <v>120000</v>
      </c>
    </row>
    <row r="42" spans="2:7" ht="13.8" thickBot="1" x14ac:dyDescent="0.3">
      <c r="B42" t="s">
        <v>39</v>
      </c>
      <c r="F42" s="26">
        <v>0</v>
      </c>
      <c r="G42" s="2" t="s">
        <v>73</v>
      </c>
    </row>
    <row r="43" spans="2:7" x14ac:dyDescent="0.25">
      <c r="B43" t="s">
        <v>28</v>
      </c>
      <c r="F43" s="24">
        <f>SUM(F35:F42)</f>
        <v>750000</v>
      </c>
    </row>
    <row r="44" spans="2:7" x14ac:dyDescent="0.25">
      <c r="F44" s="24"/>
    </row>
    <row r="45" spans="2:7" x14ac:dyDescent="0.25">
      <c r="B45" s="8" t="s">
        <v>91</v>
      </c>
      <c r="F45" s="24"/>
    </row>
    <row r="46" spans="2:7" x14ac:dyDescent="0.25">
      <c r="B46" s="2" t="s">
        <v>92</v>
      </c>
      <c r="F46" s="24"/>
    </row>
    <row r="47" spans="2:7" x14ac:dyDescent="0.25">
      <c r="F47" s="24"/>
    </row>
    <row r="48" spans="2:7" x14ac:dyDescent="0.25">
      <c r="B48" s="8" t="s">
        <v>93</v>
      </c>
      <c r="F48" s="24"/>
    </row>
    <row r="49" spans="2:8" x14ac:dyDescent="0.25">
      <c r="B49" s="2" t="s">
        <v>94</v>
      </c>
    </row>
    <row r="51" spans="2:8" x14ac:dyDescent="0.25">
      <c r="B51" s="48" t="s">
        <v>95</v>
      </c>
    </row>
    <row r="52" spans="2:8" x14ac:dyDescent="0.25">
      <c r="B52" s="49" t="s">
        <v>116</v>
      </c>
    </row>
    <row r="53" spans="2:8" x14ac:dyDescent="0.25">
      <c r="B53" s="49" t="s">
        <v>112</v>
      </c>
    </row>
    <row r="54" spans="2:8" x14ac:dyDescent="0.25">
      <c r="B54" s="48"/>
    </row>
    <row r="55" spans="2:8" x14ac:dyDescent="0.25">
      <c r="B55" s="48" t="s">
        <v>96</v>
      </c>
    </row>
    <row r="56" spans="2:8" x14ac:dyDescent="0.25">
      <c r="B56" s="49" t="s">
        <v>111</v>
      </c>
    </row>
    <row r="57" spans="2:8" x14ac:dyDescent="0.25">
      <c r="B57" s="48"/>
    </row>
    <row r="58" spans="2:8" x14ac:dyDescent="0.25">
      <c r="B58" s="48" t="s">
        <v>97</v>
      </c>
    </row>
    <row r="59" spans="2:8" x14ac:dyDescent="0.25">
      <c r="B59" s="69">
        <v>10000</v>
      </c>
      <c r="C59" t="s">
        <v>100</v>
      </c>
    </row>
    <row r="60" spans="2:8" x14ac:dyDescent="0.25">
      <c r="B60" s="69">
        <v>25000</v>
      </c>
      <c r="C60" s="2" t="s">
        <v>101</v>
      </c>
    </row>
    <row r="61" spans="2:8" x14ac:dyDescent="0.25">
      <c r="B61" s="45"/>
    </row>
    <row r="62" spans="2:8" x14ac:dyDescent="0.25">
      <c r="B62" s="48" t="s">
        <v>110</v>
      </c>
    </row>
    <row r="63" spans="2:8" x14ac:dyDescent="0.25">
      <c r="B63" s="49" t="s">
        <v>107</v>
      </c>
    </row>
    <row r="64" spans="2:8" x14ac:dyDescent="0.25">
      <c r="B64" s="24">
        <f>200*150</f>
        <v>30000</v>
      </c>
      <c r="D64" s="2" t="s">
        <v>102</v>
      </c>
      <c r="H64" s="2"/>
    </row>
    <row r="65" spans="2:4" x14ac:dyDescent="0.25">
      <c r="B65" s="24">
        <v>4700</v>
      </c>
      <c r="D65" t="s">
        <v>67</v>
      </c>
    </row>
    <row r="66" spans="2:4" x14ac:dyDescent="0.25">
      <c r="B66" s="24">
        <f>12*210</f>
        <v>2520</v>
      </c>
      <c r="D66" t="s">
        <v>68</v>
      </c>
    </row>
    <row r="67" spans="2:4" ht="13.8" thickBot="1" x14ac:dyDescent="0.3">
      <c r="B67" s="26">
        <v>3780</v>
      </c>
      <c r="D67" t="s">
        <v>76</v>
      </c>
    </row>
    <row r="68" spans="2:4" x14ac:dyDescent="0.25">
      <c r="B68" s="24">
        <f>SUM(B64:B67)</f>
        <v>41000</v>
      </c>
    </row>
    <row r="70" spans="2:4" x14ac:dyDescent="0.25">
      <c r="B70" s="48" t="s">
        <v>98</v>
      </c>
    </row>
    <row r="71" spans="2:4" x14ac:dyDescent="0.25">
      <c r="B71" s="49" t="s">
        <v>99</v>
      </c>
    </row>
    <row r="72" spans="2:4" x14ac:dyDescent="0.25">
      <c r="B72" s="4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I88"/>
  <sheetViews>
    <sheetView tabSelected="1" workbookViewId="0">
      <selection activeCell="E12" sqref="E12"/>
    </sheetView>
  </sheetViews>
  <sheetFormatPr defaultColWidth="8.88671875" defaultRowHeight="13.2" x14ac:dyDescent="0.25"/>
  <cols>
    <col min="1" max="1" width="29.88671875" customWidth="1"/>
    <col min="2" max="2" width="13.44140625" customWidth="1"/>
    <col min="3" max="3" width="9.33203125" bestFit="1" customWidth="1"/>
    <col min="6" max="6" width="10.5546875" customWidth="1"/>
    <col min="10" max="10" width="11.33203125" bestFit="1" customWidth="1"/>
    <col min="12" max="12" width="15.44140625" bestFit="1" customWidth="1"/>
  </cols>
  <sheetData>
    <row r="1" spans="1:8" x14ac:dyDescent="0.25">
      <c r="A1" s="10" t="s">
        <v>7</v>
      </c>
      <c r="E1" t="s">
        <v>169</v>
      </c>
    </row>
    <row r="2" spans="1:8" x14ac:dyDescent="0.25">
      <c r="A2" s="2" t="s">
        <v>29</v>
      </c>
      <c r="B2" s="24">
        <v>0</v>
      </c>
      <c r="C2" s="128" t="s">
        <v>132</v>
      </c>
      <c r="D2" s="9"/>
      <c r="E2" s="187">
        <v>0.05</v>
      </c>
      <c r="F2" s="188" t="s">
        <v>141</v>
      </c>
      <c r="G2" s="189"/>
    </row>
    <row r="3" spans="1:8" x14ac:dyDescent="0.25">
      <c r="A3" t="s">
        <v>30</v>
      </c>
      <c r="B3" s="24">
        <v>0</v>
      </c>
      <c r="C3">
        <v>2025</v>
      </c>
      <c r="E3" s="190"/>
      <c r="F3" s="191"/>
      <c r="G3" s="192"/>
    </row>
    <row r="4" spans="1:8" x14ac:dyDescent="0.25">
      <c r="A4" t="s">
        <v>31</v>
      </c>
      <c r="B4" s="171">
        <f>+H14*G14</f>
        <v>1001280</v>
      </c>
      <c r="C4">
        <v>525</v>
      </c>
      <c r="D4" t="s">
        <v>60</v>
      </c>
      <c r="E4" s="193">
        <f>1.05*C4</f>
        <v>551.25</v>
      </c>
      <c r="F4" s="194">
        <v>551</v>
      </c>
      <c r="G4" s="192">
        <v>1680</v>
      </c>
    </row>
    <row r="5" spans="1:8" x14ac:dyDescent="0.25">
      <c r="A5" t="s">
        <v>32</v>
      </c>
      <c r="B5" s="171">
        <f t="shared" ref="B5:B7" si="0">+H15*G15</f>
        <v>43470</v>
      </c>
      <c r="C5">
        <v>155</v>
      </c>
      <c r="D5" t="s">
        <v>59</v>
      </c>
      <c r="E5" s="193">
        <f t="shared" ref="E5:E8" si="1">1.05*C5</f>
        <v>162.75</v>
      </c>
      <c r="F5" s="194">
        <v>162</v>
      </c>
      <c r="G5" s="192">
        <v>210</v>
      </c>
    </row>
    <row r="6" spans="1:8" x14ac:dyDescent="0.25">
      <c r="A6" t="s">
        <v>33</v>
      </c>
      <c r="B6" s="171">
        <f t="shared" si="0"/>
        <v>16640</v>
      </c>
      <c r="C6">
        <v>155</v>
      </c>
      <c r="D6" t="s">
        <v>61</v>
      </c>
      <c r="E6" s="193">
        <f t="shared" si="1"/>
        <v>162.75</v>
      </c>
      <c r="F6" s="194">
        <v>163</v>
      </c>
      <c r="G6" s="192">
        <v>80</v>
      </c>
    </row>
    <row r="7" spans="1:8" x14ac:dyDescent="0.25">
      <c r="A7" t="s">
        <v>34</v>
      </c>
      <c r="B7" s="171">
        <f t="shared" si="0"/>
        <v>16055</v>
      </c>
      <c r="C7">
        <v>118</v>
      </c>
      <c r="D7" t="s">
        <v>62</v>
      </c>
      <c r="E7" s="193">
        <f t="shared" si="1"/>
        <v>123.9</v>
      </c>
      <c r="F7" s="194">
        <v>124</v>
      </c>
      <c r="G7" s="192">
        <v>95</v>
      </c>
    </row>
    <row r="8" spans="1:8" x14ac:dyDescent="0.25">
      <c r="A8" t="s">
        <v>35</v>
      </c>
      <c r="B8" s="171">
        <f t="shared" ref="B8" si="2">+F8*G8</f>
        <v>3960</v>
      </c>
      <c r="C8">
        <v>84</v>
      </c>
      <c r="D8" t="s">
        <v>77</v>
      </c>
      <c r="E8" s="193">
        <f t="shared" si="1"/>
        <v>88.2</v>
      </c>
      <c r="F8" s="194">
        <v>88</v>
      </c>
      <c r="G8" s="192">
        <v>45</v>
      </c>
    </row>
    <row r="9" spans="1:8" x14ac:dyDescent="0.25">
      <c r="A9" t="s">
        <v>36</v>
      </c>
      <c r="B9" s="171">
        <v>0</v>
      </c>
      <c r="D9" s="47" t="s">
        <v>114</v>
      </c>
      <c r="E9" s="195">
        <f>1.21*E8</f>
        <v>106.72199999999999</v>
      </c>
      <c r="F9" s="196">
        <f>1.21*F8</f>
        <v>106.47999999999999</v>
      </c>
      <c r="G9" s="197"/>
    </row>
    <row r="10" spans="1:8" x14ac:dyDescent="0.25">
      <c r="A10" t="s">
        <v>37</v>
      </c>
      <c r="B10" s="171">
        <v>0</v>
      </c>
    </row>
    <row r="11" spans="1:8" x14ac:dyDescent="0.25">
      <c r="A11" t="s">
        <v>38</v>
      </c>
      <c r="B11" s="171">
        <v>0</v>
      </c>
      <c r="E11" t="s">
        <v>170</v>
      </c>
    </row>
    <row r="12" spans="1:8" ht="13.8" thickBot="1" x14ac:dyDescent="0.3">
      <c r="A12" s="25" t="s">
        <v>39</v>
      </c>
      <c r="B12" s="172">
        <v>0</v>
      </c>
      <c r="E12" s="9"/>
      <c r="F12" s="200">
        <v>0.05</v>
      </c>
      <c r="G12" s="201" t="s">
        <v>141</v>
      </c>
      <c r="H12" s="202">
        <v>45</v>
      </c>
    </row>
    <row r="13" spans="1:8" x14ac:dyDescent="0.25">
      <c r="A13" t="s">
        <v>28</v>
      </c>
      <c r="B13" s="173">
        <f>SUM(B2:B12)</f>
        <v>1081405</v>
      </c>
      <c r="C13" s="2" t="s">
        <v>40</v>
      </c>
      <c r="F13" s="203"/>
      <c r="G13" s="204"/>
      <c r="H13" s="205"/>
    </row>
    <row r="14" spans="1:8" x14ac:dyDescent="0.25">
      <c r="E14" t="s">
        <v>60</v>
      </c>
      <c r="F14" s="210">
        <f>+H14*G14</f>
        <v>1001280</v>
      </c>
      <c r="G14" s="206">
        <f>+F4+H12</f>
        <v>596</v>
      </c>
      <c r="H14" s="205">
        <v>1680</v>
      </c>
    </row>
    <row r="15" spans="1:8" x14ac:dyDescent="0.25">
      <c r="E15" t="s">
        <v>59</v>
      </c>
      <c r="F15" s="210">
        <f t="shared" ref="F15:F18" si="3">+H15*G15</f>
        <v>43470</v>
      </c>
      <c r="G15" s="206">
        <f>+F5+H12</f>
        <v>207</v>
      </c>
      <c r="H15" s="205">
        <v>210</v>
      </c>
    </row>
    <row r="16" spans="1:8" x14ac:dyDescent="0.25">
      <c r="A16" s="10" t="s">
        <v>8</v>
      </c>
      <c r="E16" t="s">
        <v>61</v>
      </c>
      <c r="F16" s="210">
        <f t="shared" si="3"/>
        <v>16640</v>
      </c>
      <c r="G16" s="206">
        <f>+F6+H12</f>
        <v>208</v>
      </c>
      <c r="H16" s="205">
        <v>80</v>
      </c>
    </row>
    <row r="17" spans="1:8" x14ac:dyDescent="0.25">
      <c r="A17" t="s">
        <v>41</v>
      </c>
      <c r="B17" s="24">
        <v>0</v>
      </c>
      <c r="D17" s="9"/>
      <c r="E17" t="s">
        <v>62</v>
      </c>
      <c r="F17" s="210">
        <f t="shared" si="3"/>
        <v>16055</v>
      </c>
      <c r="G17" s="206">
        <f>+F7+H12</f>
        <v>169</v>
      </c>
      <c r="H17" s="205">
        <v>95</v>
      </c>
    </row>
    <row r="18" spans="1:8" x14ac:dyDescent="0.25">
      <c r="A18" t="s">
        <v>30</v>
      </c>
      <c r="B18" s="24">
        <v>0</v>
      </c>
      <c r="C18" s="29"/>
      <c r="D18" s="2"/>
      <c r="E18" t="s">
        <v>77</v>
      </c>
      <c r="F18" s="210">
        <f t="shared" si="3"/>
        <v>3960</v>
      </c>
      <c r="G18" s="206">
        <f>+F8</f>
        <v>88</v>
      </c>
      <c r="H18" s="205">
        <v>45</v>
      </c>
    </row>
    <row r="19" spans="1:8" x14ac:dyDescent="0.25">
      <c r="A19" t="s">
        <v>31</v>
      </c>
      <c r="B19" s="24">
        <v>0</v>
      </c>
      <c r="E19" s="47" t="s">
        <v>114</v>
      </c>
      <c r="F19" s="207"/>
      <c r="G19" s="208">
        <f>1.21*G18</f>
        <v>106.47999999999999</v>
      </c>
      <c r="H19" s="209"/>
    </row>
    <row r="20" spans="1:8" x14ac:dyDescent="0.25">
      <c r="A20" t="s">
        <v>32</v>
      </c>
      <c r="B20" s="24">
        <v>0</v>
      </c>
      <c r="F20" s="123">
        <f>SUM(F14:F19)</f>
        <v>1081405</v>
      </c>
    </row>
    <row r="21" spans="1:8" x14ac:dyDescent="0.25">
      <c r="A21" t="s">
        <v>33</v>
      </c>
      <c r="B21" s="24">
        <v>0</v>
      </c>
    </row>
    <row r="22" spans="1:8" x14ac:dyDescent="0.25">
      <c r="A22" t="s">
        <v>34</v>
      </c>
      <c r="B22" s="24">
        <v>0</v>
      </c>
    </row>
    <row r="23" spans="1:8" x14ac:dyDescent="0.25">
      <c r="A23" t="s">
        <v>35</v>
      </c>
      <c r="B23" s="24">
        <v>0</v>
      </c>
    </row>
    <row r="24" spans="1:8" x14ac:dyDescent="0.25">
      <c r="A24" t="s">
        <v>36</v>
      </c>
      <c r="B24" s="24">
        <v>0</v>
      </c>
    </row>
    <row r="25" spans="1:8" x14ac:dyDescent="0.25">
      <c r="A25" t="s">
        <v>37</v>
      </c>
      <c r="B25" s="24">
        <v>0</v>
      </c>
    </row>
    <row r="26" spans="1:8" x14ac:dyDescent="0.25">
      <c r="A26" t="s">
        <v>38</v>
      </c>
      <c r="B26" s="24">
        <v>0</v>
      </c>
    </row>
    <row r="27" spans="1:8" ht="13.8" thickBot="1" x14ac:dyDescent="0.3">
      <c r="A27" s="25" t="s">
        <v>39</v>
      </c>
      <c r="B27" s="26">
        <v>5000</v>
      </c>
      <c r="D27" s="2" t="s">
        <v>115</v>
      </c>
    </row>
    <row r="28" spans="1:8" x14ac:dyDescent="0.25">
      <c r="A28" t="s">
        <v>28</v>
      </c>
      <c r="B28" s="24">
        <f>SUM(B17:B27)</f>
        <v>5000</v>
      </c>
      <c r="C28" s="2" t="s">
        <v>40</v>
      </c>
    </row>
    <row r="31" spans="1:8" x14ac:dyDescent="0.25">
      <c r="A31" s="10" t="s">
        <v>9</v>
      </c>
    </row>
    <row r="32" spans="1:8" x14ac:dyDescent="0.25">
      <c r="A32" t="s">
        <v>41</v>
      </c>
      <c r="B32" s="24">
        <v>0</v>
      </c>
      <c r="C32" t="s">
        <v>63</v>
      </c>
    </row>
    <row r="33" spans="1:4" x14ac:dyDescent="0.25">
      <c r="A33" t="s">
        <v>30</v>
      </c>
      <c r="B33" s="24">
        <v>0</v>
      </c>
    </row>
    <row r="34" spans="1:4" x14ac:dyDescent="0.25">
      <c r="A34" t="s">
        <v>31</v>
      </c>
      <c r="B34" s="24">
        <v>0</v>
      </c>
    </row>
    <row r="35" spans="1:4" x14ac:dyDescent="0.25">
      <c r="A35" t="s">
        <v>32</v>
      </c>
      <c r="B35" s="24">
        <v>0</v>
      </c>
    </row>
    <row r="36" spans="1:4" x14ac:dyDescent="0.25">
      <c r="A36" t="s">
        <v>33</v>
      </c>
      <c r="B36" s="24">
        <v>0</v>
      </c>
    </row>
    <row r="37" spans="1:4" x14ac:dyDescent="0.25">
      <c r="A37" t="s">
        <v>34</v>
      </c>
      <c r="B37" s="24">
        <v>0</v>
      </c>
    </row>
    <row r="38" spans="1:4" x14ac:dyDescent="0.25">
      <c r="A38" t="s">
        <v>35</v>
      </c>
      <c r="B38" s="24">
        <v>0</v>
      </c>
    </row>
    <row r="39" spans="1:4" x14ac:dyDescent="0.25">
      <c r="A39" t="s">
        <v>36</v>
      </c>
      <c r="B39" s="24">
        <v>0</v>
      </c>
    </row>
    <row r="40" spans="1:4" x14ac:dyDescent="0.25">
      <c r="A40" t="s">
        <v>37</v>
      </c>
      <c r="B40" s="24">
        <v>0</v>
      </c>
    </row>
    <row r="41" spans="1:4" x14ac:dyDescent="0.25">
      <c r="A41" t="s">
        <v>38</v>
      </c>
      <c r="B41" s="24">
        <v>0</v>
      </c>
    </row>
    <row r="42" spans="1:4" ht="13.8" thickBot="1" x14ac:dyDescent="0.3">
      <c r="A42" s="25" t="s">
        <v>39</v>
      </c>
      <c r="B42" s="26">
        <v>1250</v>
      </c>
    </row>
    <row r="43" spans="1:4" x14ac:dyDescent="0.25">
      <c r="A43" t="s">
        <v>28</v>
      </c>
      <c r="B43" s="24">
        <f>SUM(B32:B42)</f>
        <v>1250</v>
      </c>
      <c r="C43" s="2" t="s">
        <v>40</v>
      </c>
    </row>
    <row r="46" spans="1:4" x14ac:dyDescent="0.25">
      <c r="A46" s="10" t="s">
        <v>10</v>
      </c>
    </row>
    <row r="47" spans="1:4" x14ac:dyDescent="0.25">
      <c r="A47" t="s">
        <v>41</v>
      </c>
      <c r="B47" s="24">
        <v>0</v>
      </c>
      <c r="D47" s="9"/>
    </row>
    <row r="48" spans="1:4" x14ac:dyDescent="0.25">
      <c r="A48" t="s">
        <v>30</v>
      </c>
      <c r="B48" s="24"/>
    </row>
    <row r="49" spans="1:4" x14ac:dyDescent="0.25">
      <c r="A49" t="s">
        <v>31</v>
      </c>
      <c r="B49" s="24">
        <v>0</v>
      </c>
    </row>
    <row r="50" spans="1:4" x14ac:dyDescent="0.25">
      <c r="A50" t="s">
        <v>32</v>
      </c>
      <c r="B50" s="24">
        <v>0</v>
      </c>
    </row>
    <row r="51" spans="1:4" x14ac:dyDescent="0.25">
      <c r="A51" t="s">
        <v>33</v>
      </c>
      <c r="B51" s="24">
        <v>0</v>
      </c>
    </row>
    <row r="52" spans="1:4" x14ac:dyDescent="0.25">
      <c r="A52" t="s">
        <v>34</v>
      </c>
      <c r="B52" s="24">
        <v>0</v>
      </c>
    </row>
    <row r="53" spans="1:4" x14ac:dyDescent="0.25">
      <c r="A53" t="s">
        <v>35</v>
      </c>
      <c r="B53" s="24">
        <v>0</v>
      </c>
    </row>
    <row r="54" spans="1:4" x14ac:dyDescent="0.25">
      <c r="A54" t="s">
        <v>36</v>
      </c>
      <c r="B54" s="24">
        <v>0</v>
      </c>
    </row>
    <row r="55" spans="1:4" x14ac:dyDescent="0.25">
      <c r="A55" t="s">
        <v>37</v>
      </c>
      <c r="B55" s="24">
        <v>0</v>
      </c>
    </row>
    <row r="56" spans="1:4" x14ac:dyDescent="0.25">
      <c r="A56" t="s">
        <v>38</v>
      </c>
      <c r="B56" s="24">
        <v>0</v>
      </c>
    </row>
    <row r="57" spans="1:4" ht="13.8" thickBot="1" x14ac:dyDescent="0.3">
      <c r="A57" s="25" t="s">
        <v>39</v>
      </c>
      <c r="B57" s="26">
        <v>11500</v>
      </c>
      <c r="D57" t="s">
        <v>64</v>
      </c>
    </row>
    <row r="58" spans="1:4" x14ac:dyDescent="0.25">
      <c r="A58" t="s">
        <v>28</v>
      </c>
      <c r="B58" s="24">
        <f>SUM(B47:B57)</f>
        <v>11500</v>
      </c>
      <c r="C58" s="2" t="s">
        <v>40</v>
      </c>
    </row>
    <row r="61" spans="1:4" x14ac:dyDescent="0.25">
      <c r="A61" s="10" t="s">
        <v>11</v>
      </c>
    </row>
    <row r="62" spans="1:4" x14ac:dyDescent="0.25">
      <c r="A62" t="s">
        <v>41</v>
      </c>
      <c r="B62" s="24">
        <v>0</v>
      </c>
      <c r="D62" s="9"/>
    </row>
    <row r="63" spans="1:4" x14ac:dyDescent="0.25">
      <c r="A63" t="s">
        <v>30</v>
      </c>
      <c r="B63" s="24">
        <v>0</v>
      </c>
    </row>
    <row r="64" spans="1:4" x14ac:dyDescent="0.25">
      <c r="A64" t="s">
        <v>31</v>
      </c>
      <c r="B64" s="24">
        <v>0</v>
      </c>
    </row>
    <row r="65" spans="1:9" x14ac:dyDescent="0.25">
      <c r="A65" t="s">
        <v>32</v>
      </c>
      <c r="B65" s="24">
        <v>0</v>
      </c>
    </row>
    <row r="66" spans="1:9" x14ac:dyDescent="0.25">
      <c r="A66" t="s">
        <v>33</v>
      </c>
      <c r="B66" s="24">
        <v>0</v>
      </c>
    </row>
    <row r="67" spans="1:9" x14ac:dyDescent="0.25">
      <c r="A67" t="s">
        <v>34</v>
      </c>
      <c r="B67" s="24">
        <v>0</v>
      </c>
    </row>
    <row r="68" spans="1:9" x14ac:dyDescent="0.25">
      <c r="A68" t="s">
        <v>35</v>
      </c>
      <c r="B68" s="24">
        <v>0</v>
      </c>
    </row>
    <row r="69" spans="1:9" x14ac:dyDescent="0.25">
      <c r="A69" t="s">
        <v>36</v>
      </c>
      <c r="B69" s="24">
        <v>0</v>
      </c>
    </row>
    <row r="70" spans="1:9" x14ac:dyDescent="0.25">
      <c r="A70" t="s">
        <v>37</v>
      </c>
      <c r="B70" s="24">
        <v>0</v>
      </c>
    </row>
    <row r="71" spans="1:9" x14ac:dyDescent="0.25">
      <c r="A71" t="s">
        <v>38</v>
      </c>
      <c r="B71" s="24">
        <v>0</v>
      </c>
      <c r="D71" s="2" t="s">
        <v>65</v>
      </c>
    </row>
    <row r="72" spans="1:9" ht="13.8" thickBot="1" x14ac:dyDescent="0.3">
      <c r="A72" s="25" t="s">
        <v>39</v>
      </c>
      <c r="B72" s="26">
        <v>1500</v>
      </c>
      <c r="D72" t="s">
        <v>66</v>
      </c>
    </row>
    <row r="73" spans="1:9" x14ac:dyDescent="0.25">
      <c r="A73" t="s">
        <v>28</v>
      </c>
      <c r="B73" s="24">
        <f>SUM(B62:B72)</f>
        <v>1500</v>
      </c>
      <c r="C73" s="2" t="s">
        <v>40</v>
      </c>
    </row>
    <row r="76" spans="1:9" x14ac:dyDescent="0.25">
      <c r="A76" s="10" t="s">
        <v>12</v>
      </c>
    </row>
    <row r="77" spans="1:9" x14ac:dyDescent="0.25">
      <c r="A77" s="2" t="s">
        <v>42</v>
      </c>
      <c r="B77" s="24">
        <v>0</v>
      </c>
      <c r="D77" s="9" t="s">
        <v>165</v>
      </c>
      <c r="I77">
        <f>170*1.05</f>
        <v>178.5</v>
      </c>
    </row>
    <row r="78" spans="1:9" x14ac:dyDescent="0.25">
      <c r="A78" t="s">
        <v>30</v>
      </c>
      <c r="B78" s="24">
        <f>300*180</f>
        <v>54000</v>
      </c>
      <c r="D78" s="126" t="s">
        <v>166</v>
      </c>
    </row>
    <row r="79" spans="1:9" x14ac:dyDescent="0.25">
      <c r="A79" t="s">
        <v>31</v>
      </c>
      <c r="B79" s="24">
        <v>0</v>
      </c>
      <c r="D79" t="s">
        <v>146</v>
      </c>
    </row>
    <row r="80" spans="1:9" x14ac:dyDescent="0.25">
      <c r="A80" t="s">
        <v>32</v>
      </c>
      <c r="B80" s="24">
        <v>0</v>
      </c>
    </row>
    <row r="81" spans="1:3" x14ac:dyDescent="0.25">
      <c r="A81" t="s">
        <v>33</v>
      </c>
      <c r="B81" s="24">
        <v>0</v>
      </c>
    </row>
    <row r="82" spans="1:3" x14ac:dyDescent="0.25">
      <c r="A82" t="s">
        <v>34</v>
      </c>
      <c r="B82" s="24">
        <v>0</v>
      </c>
    </row>
    <row r="83" spans="1:3" x14ac:dyDescent="0.25">
      <c r="A83" t="s">
        <v>35</v>
      </c>
      <c r="B83" s="24">
        <v>0</v>
      </c>
    </row>
    <row r="84" spans="1:3" x14ac:dyDescent="0.25">
      <c r="A84" t="s">
        <v>36</v>
      </c>
      <c r="B84" s="24">
        <v>0</v>
      </c>
    </row>
    <row r="85" spans="1:3" x14ac:dyDescent="0.25">
      <c r="A85" t="s">
        <v>37</v>
      </c>
      <c r="B85" s="24">
        <v>0</v>
      </c>
    </row>
    <row r="86" spans="1:3" x14ac:dyDescent="0.25">
      <c r="A86" t="s">
        <v>38</v>
      </c>
      <c r="B86" s="24">
        <v>0</v>
      </c>
    </row>
    <row r="87" spans="1:3" ht="13.8" thickBot="1" x14ac:dyDescent="0.3">
      <c r="A87" s="25" t="s">
        <v>39</v>
      </c>
      <c r="B87" s="26">
        <v>0</v>
      </c>
    </row>
    <row r="88" spans="1:3" x14ac:dyDescent="0.25">
      <c r="A88" t="s">
        <v>28</v>
      </c>
      <c r="B88" s="24">
        <f>SUM(B77:B87)</f>
        <v>54000</v>
      </c>
      <c r="C88" s="2" t="s">
        <v>40</v>
      </c>
    </row>
  </sheetData>
  <phoneticPr fontId="3" type="noConversion"/>
  <pageMargins left="0.75" right="0.75" top="1" bottom="1" header="0.5" footer="0.5"/>
  <pageSetup paperSize="9" scale="8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H162"/>
  <sheetViews>
    <sheetView workbookViewId="0">
      <selection activeCell="B27" sqref="B27"/>
    </sheetView>
  </sheetViews>
  <sheetFormatPr defaultColWidth="8.88671875" defaultRowHeight="13.2" x14ac:dyDescent="0.25"/>
  <cols>
    <col min="1" max="1" width="41.33203125" customWidth="1"/>
    <col min="2" max="2" width="13.44140625" customWidth="1"/>
    <col min="4" max="4" width="10.33203125" bestFit="1" customWidth="1"/>
  </cols>
  <sheetData>
    <row r="1" spans="1:6" x14ac:dyDescent="0.25">
      <c r="A1" s="10" t="s">
        <v>15</v>
      </c>
    </row>
    <row r="2" spans="1:6" x14ac:dyDescent="0.25">
      <c r="A2" s="2" t="s">
        <v>43</v>
      </c>
      <c r="B2" s="24">
        <v>0</v>
      </c>
    </row>
    <row r="3" spans="1:6" x14ac:dyDescent="0.25">
      <c r="A3" t="s">
        <v>30</v>
      </c>
      <c r="B3" s="24">
        <v>0</v>
      </c>
    </row>
    <row r="4" spans="1:6" x14ac:dyDescent="0.25">
      <c r="A4" t="s">
        <v>31</v>
      </c>
      <c r="B4" s="24">
        <v>0</v>
      </c>
    </row>
    <row r="5" spans="1:6" x14ac:dyDescent="0.25">
      <c r="A5" t="s">
        <v>32</v>
      </c>
      <c r="B5" s="24">
        <v>0</v>
      </c>
    </row>
    <row r="6" spans="1:6" x14ac:dyDescent="0.25">
      <c r="A6" t="s">
        <v>33</v>
      </c>
      <c r="B6" s="24">
        <v>0</v>
      </c>
    </row>
    <row r="7" spans="1:6" x14ac:dyDescent="0.25">
      <c r="A7" t="s">
        <v>34</v>
      </c>
      <c r="B7" s="24">
        <v>0</v>
      </c>
    </row>
    <row r="8" spans="1:6" x14ac:dyDescent="0.25">
      <c r="A8" t="s">
        <v>35</v>
      </c>
      <c r="B8" s="24">
        <v>0</v>
      </c>
    </row>
    <row r="9" spans="1:6" x14ac:dyDescent="0.25">
      <c r="A9" t="s">
        <v>36</v>
      </c>
      <c r="B9" s="24">
        <v>0</v>
      </c>
    </row>
    <row r="10" spans="1:6" x14ac:dyDescent="0.25">
      <c r="A10" t="s">
        <v>37</v>
      </c>
      <c r="B10" s="24">
        <v>0</v>
      </c>
    </row>
    <row r="11" spans="1:6" x14ac:dyDescent="0.25">
      <c r="A11" t="s">
        <v>38</v>
      </c>
      <c r="B11" s="24">
        <v>0</v>
      </c>
    </row>
    <row r="12" spans="1:6" ht="13.8" thickBot="1" x14ac:dyDescent="0.3">
      <c r="A12" s="25" t="s">
        <v>39</v>
      </c>
      <c r="B12" s="26">
        <v>25000</v>
      </c>
    </row>
    <row r="13" spans="1:6" x14ac:dyDescent="0.25">
      <c r="A13" t="s">
        <v>28</v>
      </c>
      <c r="B13" s="24">
        <f>SUM(B2:B12)</f>
        <v>25000</v>
      </c>
      <c r="C13" s="2" t="s">
        <v>40</v>
      </c>
    </row>
    <row r="16" spans="1:6" x14ac:dyDescent="0.25">
      <c r="A16" s="10" t="s">
        <v>16</v>
      </c>
      <c r="F16" s="22"/>
    </row>
    <row r="17" spans="1:8" x14ac:dyDescent="0.25">
      <c r="A17" s="2" t="s">
        <v>103</v>
      </c>
      <c r="B17" s="30">
        <v>625000</v>
      </c>
      <c r="D17" s="179" t="s">
        <v>148</v>
      </c>
    </row>
    <row r="18" spans="1:8" x14ac:dyDescent="0.25">
      <c r="A18" s="2" t="s">
        <v>104</v>
      </c>
      <c r="B18" s="30">
        <v>235000</v>
      </c>
      <c r="D18" s="179" t="s">
        <v>153</v>
      </c>
      <c r="F18" s="4"/>
    </row>
    <row r="19" spans="1:8" x14ac:dyDescent="0.25">
      <c r="A19" s="2" t="s">
        <v>44</v>
      </c>
      <c r="B19" s="30">
        <v>3000</v>
      </c>
      <c r="F19" s="4"/>
    </row>
    <row r="20" spans="1:8" x14ac:dyDescent="0.25">
      <c r="A20" s="2" t="s">
        <v>45</v>
      </c>
      <c r="B20" s="30">
        <v>30000</v>
      </c>
      <c r="D20" s="9" t="s">
        <v>147</v>
      </c>
      <c r="F20" s="4"/>
      <c r="G20" s="4"/>
    </row>
    <row r="21" spans="1:8" x14ac:dyDescent="0.25">
      <c r="A21" s="2" t="s">
        <v>46</v>
      </c>
      <c r="B21" s="30">
        <v>0</v>
      </c>
      <c r="F21" s="4"/>
    </row>
    <row r="22" spans="1:8" x14ac:dyDescent="0.25">
      <c r="A22" t="s">
        <v>74</v>
      </c>
      <c r="B22" s="24">
        <v>2000</v>
      </c>
      <c r="F22" s="13"/>
      <c r="G22" s="4"/>
    </row>
    <row r="23" spans="1:8" x14ac:dyDescent="0.25">
      <c r="A23" s="2"/>
      <c r="B23" s="24"/>
    </row>
    <row r="24" spans="1:8" x14ac:dyDescent="0.25">
      <c r="A24" t="s">
        <v>37</v>
      </c>
      <c r="B24" s="24">
        <v>0</v>
      </c>
      <c r="H24" s="4"/>
    </row>
    <row r="25" spans="1:8" x14ac:dyDescent="0.25">
      <c r="A25" t="s">
        <v>38</v>
      </c>
      <c r="B25" s="24">
        <v>0</v>
      </c>
      <c r="H25" s="4"/>
    </row>
    <row r="26" spans="1:8" ht="13.8" thickBot="1" x14ac:dyDescent="0.3">
      <c r="A26" s="25" t="s">
        <v>39</v>
      </c>
      <c r="B26" s="26">
        <v>2000</v>
      </c>
      <c r="H26" s="4"/>
    </row>
    <row r="27" spans="1:8" x14ac:dyDescent="0.25">
      <c r="A27" t="s">
        <v>28</v>
      </c>
      <c r="B27" s="24">
        <f>SUM(B17:B26)</f>
        <v>897000</v>
      </c>
      <c r="C27" s="2" t="s">
        <v>40</v>
      </c>
      <c r="H27" s="4"/>
    </row>
    <row r="28" spans="1:8" x14ac:dyDescent="0.25">
      <c r="H28" s="4"/>
    </row>
    <row r="30" spans="1:8" x14ac:dyDescent="0.25">
      <c r="A30" s="10" t="s">
        <v>8</v>
      </c>
      <c r="F30" s="9"/>
    </row>
    <row r="31" spans="1:8" x14ac:dyDescent="0.25">
      <c r="A31" s="2" t="s">
        <v>41</v>
      </c>
      <c r="B31" s="28">
        <v>0</v>
      </c>
    </row>
    <row r="32" spans="1:8" x14ac:dyDescent="0.25">
      <c r="A32" t="s">
        <v>30</v>
      </c>
      <c r="B32" s="24">
        <v>0</v>
      </c>
    </row>
    <row r="33" spans="1:4" x14ac:dyDescent="0.25">
      <c r="A33" t="s">
        <v>31</v>
      </c>
      <c r="B33" s="24">
        <v>0</v>
      </c>
    </row>
    <row r="34" spans="1:4" x14ac:dyDescent="0.25">
      <c r="A34" t="s">
        <v>32</v>
      </c>
      <c r="B34" s="24">
        <v>0</v>
      </c>
    </row>
    <row r="35" spans="1:4" x14ac:dyDescent="0.25">
      <c r="A35" t="s">
        <v>33</v>
      </c>
      <c r="B35" s="24">
        <v>0</v>
      </c>
    </row>
    <row r="36" spans="1:4" x14ac:dyDescent="0.25">
      <c r="A36" t="s">
        <v>34</v>
      </c>
      <c r="B36" s="24">
        <v>0</v>
      </c>
    </row>
    <row r="37" spans="1:4" x14ac:dyDescent="0.25">
      <c r="A37" t="s">
        <v>35</v>
      </c>
      <c r="B37" s="24">
        <v>0</v>
      </c>
    </row>
    <row r="38" spans="1:4" x14ac:dyDescent="0.25">
      <c r="A38" t="s">
        <v>36</v>
      </c>
      <c r="B38" s="24">
        <v>0</v>
      </c>
    </row>
    <row r="39" spans="1:4" x14ac:dyDescent="0.25">
      <c r="A39" t="s">
        <v>37</v>
      </c>
      <c r="B39" s="24">
        <v>0</v>
      </c>
    </row>
    <row r="40" spans="1:4" x14ac:dyDescent="0.25">
      <c r="A40" t="s">
        <v>38</v>
      </c>
      <c r="B40" s="24">
        <v>0</v>
      </c>
    </row>
    <row r="41" spans="1:4" ht="13.8" thickBot="1" x14ac:dyDescent="0.3">
      <c r="A41" s="25" t="s">
        <v>39</v>
      </c>
      <c r="B41" s="26">
        <f>15000-5000</f>
        <v>10000</v>
      </c>
      <c r="D41" t="s">
        <v>149</v>
      </c>
    </row>
    <row r="42" spans="1:4" x14ac:dyDescent="0.25">
      <c r="A42" t="s">
        <v>28</v>
      </c>
      <c r="B42" s="24">
        <f>SUM(B31:B41)</f>
        <v>10000</v>
      </c>
      <c r="C42" s="2" t="s">
        <v>40</v>
      </c>
    </row>
    <row r="45" spans="1:4" x14ac:dyDescent="0.25">
      <c r="A45" s="10" t="s">
        <v>17</v>
      </c>
    </row>
    <row r="46" spans="1:4" x14ac:dyDescent="0.25">
      <c r="A46" t="s">
        <v>41</v>
      </c>
      <c r="B46" s="24">
        <v>0</v>
      </c>
      <c r="D46" s="2" t="s">
        <v>47</v>
      </c>
    </row>
    <row r="47" spans="1:4" x14ac:dyDescent="0.25">
      <c r="A47" t="s">
        <v>30</v>
      </c>
      <c r="B47" s="24">
        <v>0</v>
      </c>
    </row>
    <row r="48" spans="1:4" x14ac:dyDescent="0.25">
      <c r="A48" t="s">
        <v>31</v>
      </c>
      <c r="B48" s="24">
        <v>0</v>
      </c>
    </row>
    <row r="49" spans="1:4" x14ac:dyDescent="0.25">
      <c r="A49" t="s">
        <v>32</v>
      </c>
      <c r="B49" s="24">
        <v>0</v>
      </c>
    </row>
    <row r="50" spans="1:4" x14ac:dyDescent="0.25">
      <c r="A50" t="s">
        <v>33</v>
      </c>
      <c r="B50" s="24">
        <v>0</v>
      </c>
    </row>
    <row r="51" spans="1:4" x14ac:dyDescent="0.25">
      <c r="A51" t="s">
        <v>34</v>
      </c>
      <c r="B51" s="24">
        <v>0</v>
      </c>
    </row>
    <row r="52" spans="1:4" x14ac:dyDescent="0.25">
      <c r="A52" t="s">
        <v>35</v>
      </c>
      <c r="B52" s="24">
        <v>0</v>
      </c>
    </row>
    <row r="53" spans="1:4" x14ac:dyDescent="0.25">
      <c r="A53" t="s">
        <v>36</v>
      </c>
      <c r="B53" s="24">
        <v>0</v>
      </c>
    </row>
    <row r="54" spans="1:4" x14ac:dyDescent="0.25">
      <c r="A54" t="s">
        <v>37</v>
      </c>
      <c r="B54" s="24">
        <v>0</v>
      </c>
    </row>
    <row r="55" spans="1:4" x14ac:dyDescent="0.25">
      <c r="A55" t="s">
        <v>38</v>
      </c>
      <c r="B55" s="24">
        <v>0</v>
      </c>
    </row>
    <row r="56" spans="1:4" ht="13.8" thickBot="1" x14ac:dyDescent="0.3">
      <c r="A56" s="25" t="s">
        <v>39</v>
      </c>
      <c r="B56" s="26">
        <v>0</v>
      </c>
      <c r="C56" t="s">
        <v>73</v>
      </c>
    </row>
    <row r="57" spans="1:4" x14ac:dyDescent="0.25">
      <c r="A57" t="s">
        <v>28</v>
      </c>
      <c r="B57" s="24">
        <f>SUM(B46:B56)</f>
        <v>0</v>
      </c>
      <c r="C57" s="2" t="s">
        <v>40</v>
      </c>
    </row>
    <row r="60" spans="1:4" x14ac:dyDescent="0.25">
      <c r="A60" s="10" t="s">
        <v>18</v>
      </c>
    </row>
    <row r="61" spans="1:4" x14ac:dyDescent="0.25">
      <c r="A61" s="2" t="s">
        <v>71</v>
      </c>
      <c r="B61" s="24">
        <v>0</v>
      </c>
      <c r="D61" s="9"/>
    </row>
    <row r="62" spans="1:4" x14ac:dyDescent="0.25">
      <c r="A62" s="2" t="s">
        <v>48</v>
      </c>
      <c r="B62" s="24">
        <v>0</v>
      </c>
    </row>
    <row r="63" spans="1:4" x14ac:dyDescent="0.25">
      <c r="A63" s="2" t="s">
        <v>49</v>
      </c>
      <c r="B63" s="24">
        <v>0</v>
      </c>
    </row>
    <row r="64" spans="1:4" x14ac:dyDescent="0.25">
      <c r="A64" s="2" t="s">
        <v>50</v>
      </c>
      <c r="B64" s="24">
        <v>0</v>
      </c>
    </row>
    <row r="65" spans="1:4" x14ac:dyDescent="0.25">
      <c r="A65" s="2" t="s">
        <v>51</v>
      </c>
      <c r="B65" s="24">
        <v>0</v>
      </c>
    </row>
    <row r="66" spans="1:4" x14ac:dyDescent="0.25">
      <c r="A66" s="2" t="s">
        <v>52</v>
      </c>
      <c r="B66" s="24">
        <v>0</v>
      </c>
    </row>
    <row r="67" spans="1:4" x14ac:dyDescent="0.25">
      <c r="A67" s="2" t="s">
        <v>121</v>
      </c>
      <c r="B67" s="24">
        <v>-60000</v>
      </c>
      <c r="D67" s="70" t="s">
        <v>122</v>
      </c>
    </row>
    <row r="68" spans="1:4" x14ac:dyDescent="0.25">
      <c r="A68" t="s">
        <v>36</v>
      </c>
      <c r="B68" s="24">
        <v>0</v>
      </c>
    </row>
    <row r="69" spans="1:4" x14ac:dyDescent="0.25">
      <c r="A69" t="s">
        <v>37</v>
      </c>
      <c r="B69" s="24">
        <v>0</v>
      </c>
    </row>
    <row r="70" spans="1:4" x14ac:dyDescent="0.25">
      <c r="A70" t="s">
        <v>38</v>
      </c>
      <c r="B70" s="24">
        <v>0</v>
      </c>
    </row>
    <row r="71" spans="1:4" ht="13.8" thickBot="1" x14ac:dyDescent="0.3">
      <c r="A71" s="25" t="s">
        <v>39</v>
      </c>
      <c r="B71" s="26">
        <f>160000-25000</f>
        <v>135000</v>
      </c>
      <c r="D71" t="s">
        <v>72</v>
      </c>
    </row>
    <row r="72" spans="1:4" x14ac:dyDescent="0.25">
      <c r="A72" t="s">
        <v>28</v>
      </c>
      <c r="B72" s="24">
        <f>SUM(B61:B71)</f>
        <v>75000</v>
      </c>
      <c r="C72" s="2" t="s">
        <v>40</v>
      </c>
    </row>
    <row r="75" spans="1:4" x14ac:dyDescent="0.25">
      <c r="A75" s="10" t="s">
        <v>19</v>
      </c>
    </row>
    <row r="76" spans="1:4" x14ac:dyDescent="0.25">
      <c r="A76" s="23" t="s">
        <v>53</v>
      </c>
      <c r="B76" s="24">
        <v>0</v>
      </c>
    </row>
    <row r="77" spans="1:4" x14ac:dyDescent="0.25">
      <c r="A77" t="s">
        <v>30</v>
      </c>
      <c r="B77" s="24">
        <v>125000</v>
      </c>
      <c r="D77" t="s">
        <v>69</v>
      </c>
    </row>
    <row r="78" spans="1:4" x14ac:dyDescent="0.25">
      <c r="A78" t="s">
        <v>31</v>
      </c>
      <c r="B78" s="24">
        <v>-10000</v>
      </c>
      <c r="D78" t="s">
        <v>113</v>
      </c>
    </row>
    <row r="79" spans="1:4" x14ac:dyDescent="0.25">
      <c r="A79" t="s">
        <v>32</v>
      </c>
      <c r="B79" s="24">
        <v>0</v>
      </c>
    </row>
    <row r="80" spans="1:4" x14ac:dyDescent="0.25">
      <c r="A80" t="s">
        <v>33</v>
      </c>
      <c r="B80" s="24">
        <v>-105000</v>
      </c>
      <c r="D80" t="s">
        <v>120</v>
      </c>
    </row>
    <row r="81" spans="1:3" x14ac:dyDescent="0.25">
      <c r="A81" t="s">
        <v>34</v>
      </c>
      <c r="B81" s="24">
        <v>0</v>
      </c>
    </row>
    <row r="82" spans="1:3" x14ac:dyDescent="0.25">
      <c r="A82" t="s">
        <v>35</v>
      </c>
      <c r="B82" s="24">
        <v>0</v>
      </c>
    </row>
    <row r="83" spans="1:3" x14ac:dyDescent="0.25">
      <c r="A83" t="s">
        <v>36</v>
      </c>
      <c r="B83" s="24">
        <v>0</v>
      </c>
    </row>
    <row r="84" spans="1:3" x14ac:dyDescent="0.25">
      <c r="A84" t="s">
        <v>37</v>
      </c>
      <c r="B84" s="24">
        <v>0</v>
      </c>
    </row>
    <row r="85" spans="1:3" x14ac:dyDescent="0.25">
      <c r="A85" t="s">
        <v>38</v>
      </c>
      <c r="B85" s="24">
        <v>0</v>
      </c>
    </row>
    <row r="86" spans="1:3" ht="13.8" thickBot="1" x14ac:dyDescent="0.3">
      <c r="A86" s="27" t="s">
        <v>39</v>
      </c>
      <c r="B86" s="26">
        <v>0</v>
      </c>
    </row>
    <row r="87" spans="1:3" x14ac:dyDescent="0.25">
      <c r="A87" t="s">
        <v>28</v>
      </c>
      <c r="B87" s="24">
        <f>SUM(B76:B86)</f>
        <v>10000</v>
      </c>
      <c r="C87" s="2" t="s">
        <v>40</v>
      </c>
    </row>
    <row r="90" spans="1:3" x14ac:dyDescent="0.25">
      <c r="A90" s="10" t="s">
        <v>20</v>
      </c>
    </row>
    <row r="91" spans="1:3" x14ac:dyDescent="0.25">
      <c r="A91" s="2" t="s">
        <v>20</v>
      </c>
      <c r="B91" s="24">
        <v>15000</v>
      </c>
    </row>
    <row r="92" spans="1:3" x14ac:dyDescent="0.25">
      <c r="A92" t="s">
        <v>30</v>
      </c>
      <c r="B92" s="24">
        <v>0</v>
      </c>
    </row>
    <row r="93" spans="1:3" x14ac:dyDescent="0.25">
      <c r="A93" t="s">
        <v>31</v>
      </c>
      <c r="B93" s="24">
        <v>0</v>
      </c>
    </row>
    <row r="94" spans="1:3" x14ac:dyDescent="0.25">
      <c r="A94" t="s">
        <v>32</v>
      </c>
      <c r="B94" s="24">
        <v>0</v>
      </c>
    </row>
    <row r="95" spans="1:3" x14ac:dyDescent="0.25">
      <c r="A95" t="s">
        <v>33</v>
      </c>
      <c r="B95" s="24">
        <v>0</v>
      </c>
    </row>
    <row r="96" spans="1:3" x14ac:dyDescent="0.25">
      <c r="A96" t="s">
        <v>34</v>
      </c>
      <c r="B96" s="24">
        <v>0</v>
      </c>
    </row>
    <row r="97" spans="1:4" x14ac:dyDescent="0.25">
      <c r="A97" t="s">
        <v>35</v>
      </c>
      <c r="B97" s="24">
        <v>0</v>
      </c>
    </row>
    <row r="98" spans="1:4" x14ac:dyDescent="0.25">
      <c r="A98" t="s">
        <v>36</v>
      </c>
      <c r="B98" s="24">
        <v>0</v>
      </c>
    </row>
    <row r="99" spans="1:4" x14ac:dyDescent="0.25">
      <c r="A99" t="s">
        <v>37</v>
      </c>
      <c r="B99" s="24">
        <v>0</v>
      </c>
    </row>
    <row r="100" spans="1:4" x14ac:dyDescent="0.25">
      <c r="A100" t="s">
        <v>38</v>
      </c>
      <c r="B100" s="24">
        <v>0</v>
      </c>
    </row>
    <row r="101" spans="1:4" ht="13.8" thickBot="1" x14ac:dyDescent="0.3">
      <c r="A101" s="25" t="s">
        <v>39</v>
      </c>
      <c r="B101" s="26">
        <v>0</v>
      </c>
    </row>
    <row r="102" spans="1:4" x14ac:dyDescent="0.25">
      <c r="A102" t="s">
        <v>28</v>
      </c>
      <c r="B102" s="24">
        <f>SUM(B91:B101)</f>
        <v>15000</v>
      </c>
      <c r="C102" s="2" t="s">
        <v>40</v>
      </c>
    </row>
    <row r="105" spans="1:4" x14ac:dyDescent="0.25">
      <c r="A105" s="10" t="s">
        <v>21</v>
      </c>
    </row>
    <row r="106" spans="1:4" x14ac:dyDescent="0.25">
      <c r="A106" t="s">
        <v>41</v>
      </c>
      <c r="B106" s="24">
        <f>5*8500</f>
        <v>42500</v>
      </c>
      <c r="D106" t="s">
        <v>155</v>
      </c>
    </row>
    <row r="107" spans="1:4" x14ac:dyDescent="0.25">
      <c r="A107" t="s">
        <v>30</v>
      </c>
      <c r="B107" s="24">
        <v>15000</v>
      </c>
      <c r="D107" t="s">
        <v>70</v>
      </c>
    </row>
    <row r="108" spans="1:4" x14ac:dyDescent="0.25">
      <c r="A108" t="s">
        <v>31</v>
      </c>
      <c r="B108" s="24">
        <v>0</v>
      </c>
    </row>
    <row r="109" spans="1:4" x14ac:dyDescent="0.25">
      <c r="A109" t="s">
        <v>32</v>
      </c>
      <c r="B109" s="24">
        <v>0</v>
      </c>
    </row>
    <row r="110" spans="1:4" x14ac:dyDescent="0.25">
      <c r="A110" t="s">
        <v>33</v>
      </c>
      <c r="B110" s="24">
        <v>0</v>
      </c>
    </row>
    <row r="111" spans="1:4" x14ac:dyDescent="0.25">
      <c r="A111" t="s">
        <v>34</v>
      </c>
      <c r="B111" s="24">
        <v>0</v>
      </c>
    </row>
    <row r="112" spans="1:4" x14ac:dyDescent="0.25">
      <c r="A112" t="s">
        <v>35</v>
      </c>
      <c r="B112" s="24">
        <v>0</v>
      </c>
    </row>
    <row r="113" spans="1:8" x14ac:dyDescent="0.25">
      <c r="A113" t="s">
        <v>36</v>
      </c>
      <c r="B113" s="24">
        <v>0</v>
      </c>
    </row>
    <row r="114" spans="1:8" x14ac:dyDescent="0.25">
      <c r="A114" t="s">
        <v>37</v>
      </c>
      <c r="B114" s="24">
        <v>0</v>
      </c>
    </row>
    <row r="115" spans="1:8" x14ac:dyDescent="0.25">
      <c r="A115" t="s">
        <v>38</v>
      </c>
      <c r="B115" s="24">
        <v>0</v>
      </c>
    </row>
    <row r="116" spans="1:8" ht="13.8" thickBot="1" x14ac:dyDescent="0.3">
      <c r="A116" s="25" t="s">
        <v>39</v>
      </c>
      <c r="B116" s="26"/>
    </row>
    <row r="117" spans="1:8" x14ac:dyDescent="0.25">
      <c r="A117" t="s">
        <v>28</v>
      </c>
      <c r="B117" s="24">
        <f>SUM(B106:B116)</f>
        <v>57500</v>
      </c>
      <c r="C117" s="2" t="s">
        <v>40</v>
      </c>
    </row>
    <row r="120" spans="1:8" x14ac:dyDescent="0.25">
      <c r="A120" s="10" t="s">
        <v>22</v>
      </c>
    </row>
    <row r="121" spans="1:8" x14ac:dyDescent="0.25">
      <c r="A121" s="2" t="s">
        <v>54</v>
      </c>
      <c r="B121" s="24">
        <v>0</v>
      </c>
      <c r="D121" s="9" t="s">
        <v>167</v>
      </c>
    </row>
    <row r="122" spans="1:8" x14ac:dyDescent="0.25">
      <c r="A122" t="s">
        <v>30</v>
      </c>
      <c r="B122" s="24">
        <f>300*160</f>
        <v>48000</v>
      </c>
      <c r="D122" s="126" t="s">
        <v>168</v>
      </c>
      <c r="H122" s="2">
        <v>150</v>
      </c>
    </row>
    <row r="123" spans="1:8" x14ac:dyDescent="0.25">
      <c r="A123" t="s">
        <v>31</v>
      </c>
      <c r="B123" s="24">
        <v>4700</v>
      </c>
      <c r="D123" t="s">
        <v>67</v>
      </c>
    </row>
    <row r="124" spans="1:8" x14ac:dyDescent="0.25">
      <c r="A124" t="s">
        <v>32</v>
      </c>
      <c r="B124" s="24">
        <f>12*210</f>
        <v>2520</v>
      </c>
      <c r="D124" t="s">
        <v>68</v>
      </c>
    </row>
    <row r="125" spans="1:8" x14ac:dyDescent="0.25">
      <c r="A125" t="s">
        <v>33</v>
      </c>
      <c r="B125" s="24">
        <v>0</v>
      </c>
    </row>
    <row r="126" spans="1:8" x14ac:dyDescent="0.25">
      <c r="A126" t="s">
        <v>34</v>
      </c>
      <c r="B126" s="24">
        <v>0</v>
      </c>
    </row>
    <row r="127" spans="1:8" x14ac:dyDescent="0.25">
      <c r="A127" t="s">
        <v>35</v>
      </c>
      <c r="B127" s="24">
        <v>0</v>
      </c>
    </row>
    <row r="128" spans="1:8" x14ac:dyDescent="0.25">
      <c r="A128" t="s">
        <v>36</v>
      </c>
      <c r="B128" s="24">
        <v>0</v>
      </c>
    </row>
    <row r="129" spans="1:4" x14ac:dyDescent="0.25">
      <c r="A129" t="s">
        <v>37</v>
      </c>
      <c r="B129" s="24">
        <v>0</v>
      </c>
    </row>
    <row r="130" spans="1:4" x14ac:dyDescent="0.25">
      <c r="A130" t="s">
        <v>38</v>
      </c>
      <c r="B130" s="24">
        <v>0</v>
      </c>
    </row>
    <row r="131" spans="1:4" ht="13.8" thickBot="1" x14ac:dyDescent="0.3">
      <c r="A131" s="25" t="s">
        <v>39</v>
      </c>
      <c r="B131" s="26">
        <v>3780</v>
      </c>
      <c r="D131" t="s">
        <v>76</v>
      </c>
    </row>
    <row r="132" spans="1:4" x14ac:dyDescent="0.25">
      <c r="A132" t="s">
        <v>28</v>
      </c>
      <c r="B132" s="24">
        <f>SUM(B121:B131)</f>
        <v>59000</v>
      </c>
      <c r="C132" s="2" t="s">
        <v>40</v>
      </c>
    </row>
    <row r="135" spans="1:4" x14ac:dyDescent="0.25">
      <c r="A135" s="10" t="s">
        <v>23</v>
      </c>
    </row>
    <row r="136" spans="1:4" x14ac:dyDescent="0.25">
      <c r="A136" t="s">
        <v>41</v>
      </c>
      <c r="B136" s="24">
        <v>0</v>
      </c>
    </row>
    <row r="137" spans="1:4" x14ac:dyDescent="0.25">
      <c r="A137" t="s">
        <v>30</v>
      </c>
      <c r="B137" s="24">
        <v>0</v>
      </c>
    </row>
    <row r="138" spans="1:4" x14ac:dyDescent="0.25">
      <c r="A138" t="s">
        <v>31</v>
      </c>
      <c r="B138" s="24">
        <v>0</v>
      </c>
    </row>
    <row r="139" spans="1:4" x14ac:dyDescent="0.25">
      <c r="A139" t="s">
        <v>32</v>
      </c>
      <c r="B139" s="24">
        <v>0</v>
      </c>
    </row>
    <row r="140" spans="1:4" x14ac:dyDescent="0.25">
      <c r="A140" t="s">
        <v>33</v>
      </c>
      <c r="B140" s="24">
        <v>0</v>
      </c>
    </row>
    <row r="141" spans="1:4" x14ac:dyDescent="0.25">
      <c r="A141" t="s">
        <v>34</v>
      </c>
      <c r="B141" s="24">
        <v>0</v>
      </c>
    </row>
    <row r="142" spans="1:4" x14ac:dyDescent="0.25">
      <c r="A142" t="s">
        <v>35</v>
      </c>
      <c r="B142" s="24">
        <v>0</v>
      </c>
    </row>
    <row r="143" spans="1:4" x14ac:dyDescent="0.25">
      <c r="A143" t="s">
        <v>36</v>
      </c>
      <c r="B143" s="24">
        <v>0</v>
      </c>
    </row>
    <row r="144" spans="1:4" x14ac:dyDescent="0.25">
      <c r="A144" t="s">
        <v>37</v>
      </c>
      <c r="B144" s="24">
        <v>0</v>
      </c>
    </row>
    <row r="145" spans="1:3" x14ac:dyDescent="0.25">
      <c r="A145" t="s">
        <v>38</v>
      </c>
      <c r="B145" s="24">
        <v>0</v>
      </c>
    </row>
    <row r="146" spans="1:3" ht="13.8" thickBot="1" x14ac:dyDescent="0.3">
      <c r="A146" s="25" t="s">
        <v>39</v>
      </c>
      <c r="B146" s="26">
        <v>3000</v>
      </c>
    </row>
    <row r="147" spans="1:3" x14ac:dyDescent="0.25">
      <c r="A147" t="s">
        <v>28</v>
      </c>
      <c r="B147" s="24">
        <f>SUM(B136:B146)</f>
        <v>3000</v>
      </c>
      <c r="C147" s="2" t="s">
        <v>40</v>
      </c>
    </row>
    <row r="150" spans="1:3" x14ac:dyDescent="0.25">
      <c r="A150" s="10" t="s">
        <v>24</v>
      </c>
    </row>
    <row r="151" spans="1:3" x14ac:dyDescent="0.25">
      <c r="A151" t="s">
        <v>41</v>
      </c>
      <c r="B151" s="24">
        <v>0</v>
      </c>
    </row>
    <row r="152" spans="1:3" x14ac:dyDescent="0.25">
      <c r="A152" t="s">
        <v>30</v>
      </c>
      <c r="B152" s="24">
        <v>0</v>
      </c>
    </row>
    <row r="153" spans="1:3" x14ac:dyDescent="0.25">
      <c r="A153" t="s">
        <v>31</v>
      </c>
      <c r="B153" s="24">
        <v>0</v>
      </c>
    </row>
    <row r="154" spans="1:3" x14ac:dyDescent="0.25">
      <c r="A154" t="s">
        <v>32</v>
      </c>
      <c r="B154" s="24">
        <v>0</v>
      </c>
    </row>
    <row r="155" spans="1:3" x14ac:dyDescent="0.25">
      <c r="A155" t="s">
        <v>33</v>
      </c>
      <c r="B155" s="24">
        <v>0</v>
      </c>
    </row>
    <row r="156" spans="1:3" x14ac:dyDescent="0.25">
      <c r="A156" t="s">
        <v>34</v>
      </c>
      <c r="B156" s="24">
        <v>0</v>
      </c>
    </row>
    <row r="157" spans="1:3" x14ac:dyDescent="0.25">
      <c r="A157" t="s">
        <v>35</v>
      </c>
      <c r="B157" s="24">
        <v>0</v>
      </c>
    </row>
    <row r="158" spans="1:3" x14ac:dyDescent="0.25">
      <c r="A158" t="s">
        <v>36</v>
      </c>
      <c r="B158" s="24">
        <v>0</v>
      </c>
    </row>
    <row r="159" spans="1:3" x14ac:dyDescent="0.25">
      <c r="A159" t="s">
        <v>37</v>
      </c>
      <c r="B159" s="24">
        <v>0</v>
      </c>
    </row>
    <row r="160" spans="1:3" x14ac:dyDescent="0.25">
      <c r="A160" t="s">
        <v>38</v>
      </c>
      <c r="B160" s="24">
        <v>0</v>
      </c>
    </row>
    <row r="161" spans="1:3" ht="13.8" thickBot="1" x14ac:dyDescent="0.3">
      <c r="A161" s="25" t="s">
        <v>39</v>
      </c>
      <c r="B161" s="26">
        <v>0</v>
      </c>
    </row>
    <row r="162" spans="1:3" x14ac:dyDescent="0.25">
      <c r="A162" t="s">
        <v>28</v>
      </c>
      <c r="B162" s="24">
        <f>SUM(B151:B161)</f>
        <v>0</v>
      </c>
      <c r="C162" s="2" t="s">
        <v>40</v>
      </c>
    </row>
  </sheetData>
  <phoneticPr fontId="18" type="noConversion"/>
  <pageMargins left="0.75" right="0.75" top="1" bottom="1" header="0.5" footer="0.5"/>
  <pageSetup paperSize="9" scale="6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C680-BEBF-43DA-818A-590119FBEAD5}">
  <sheetPr>
    <tabColor theme="6"/>
  </sheetPr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16F1-C27E-4B1A-9BD3-E09FEB784515}">
  <sheetPr>
    <tabColor theme="6"/>
  </sheetPr>
  <dimension ref="A2:E10"/>
  <sheetViews>
    <sheetView workbookViewId="0">
      <selection activeCell="L33" sqref="L33"/>
    </sheetView>
  </sheetViews>
  <sheetFormatPr defaultRowHeight="13.2" x14ac:dyDescent="0.25"/>
  <cols>
    <col min="4" max="4" width="11.6640625" customWidth="1"/>
  </cols>
  <sheetData>
    <row r="2" spans="1:5" x14ac:dyDescent="0.25">
      <c r="A2" t="s">
        <v>161</v>
      </c>
    </row>
    <row r="3" spans="1:5" x14ac:dyDescent="0.25">
      <c r="A3" s="158"/>
      <c r="B3" s="159">
        <v>0.05</v>
      </c>
      <c r="C3" s="160"/>
      <c r="D3" s="161"/>
    </row>
    <row r="4" spans="1:5" x14ac:dyDescent="0.25">
      <c r="A4" s="162" t="s">
        <v>123</v>
      </c>
      <c r="B4" s="163">
        <v>700</v>
      </c>
      <c r="C4" s="163">
        <v>800</v>
      </c>
      <c r="D4" s="164">
        <f t="shared" ref="D4:D9" si="0">+B4*C4</f>
        <v>560000</v>
      </c>
    </row>
    <row r="5" spans="1:5" x14ac:dyDescent="0.25">
      <c r="A5" s="162" t="s">
        <v>124</v>
      </c>
      <c r="B5" s="165">
        <f>+'Detailbegroting baten'!F4</f>
        <v>551</v>
      </c>
      <c r="C5" s="163">
        <v>880</v>
      </c>
      <c r="D5" s="164">
        <f t="shared" si="0"/>
        <v>484880</v>
      </c>
    </row>
    <row r="6" spans="1:5" x14ac:dyDescent="0.25">
      <c r="A6" s="162"/>
      <c r="B6" s="165">
        <f>+'Detailbegroting baten'!F5</f>
        <v>162</v>
      </c>
      <c r="C6" s="163">
        <v>210</v>
      </c>
      <c r="D6" s="164">
        <f t="shared" si="0"/>
        <v>34020</v>
      </c>
    </row>
    <row r="7" spans="1:5" x14ac:dyDescent="0.25">
      <c r="A7" s="162"/>
      <c r="B7" s="165">
        <f>+'Detailbegroting baten'!F6</f>
        <v>163</v>
      </c>
      <c r="C7" s="163">
        <v>80</v>
      </c>
      <c r="D7" s="164">
        <f t="shared" si="0"/>
        <v>13040</v>
      </c>
    </row>
    <row r="8" spans="1:5" x14ac:dyDescent="0.25">
      <c r="A8" s="162"/>
      <c r="B8" s="165">
        <f>+'Detailbegroting baten'!F7</f>
        <v>124</v>
      </c>
      <c r="C8" s="163">
        <v>95</v>
      </c>
      <c r="D8" s="164">
        <f t="shared" si="0"/>
        <v>11780</v>
      </c>
    </row>
    <row r="9" spans="1:5" x14ac:dyDescent="0.25">
      <c r="A9" s="166"/>
      <c r="B9" s="165">
        <f>+'Detailbegroting baten'!F8</f>
        <v>88</v>
      </c>
      <c r="C9" s="163">
        <v>45</v>
      </c>
      <c r="D9" s="167">
        <f t="shared" si="0"/>
        <v>3960</v>
      </c>
    </row>
    <row r="10" spans="1:5" x14ac:dyDescent="0.25">
      <c r="A10" s="168"/>
      <c r="B10" s="169"/>
      <c r="C10" s="169"/>
      <c r="D10" s="170">
        <f>SUM(D4:D9)</f>
        <v>1107680</v>
      </c>
      <c r="E10" s="2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6FF42C1E90C4F8E24387BAFBACCF6" ma:contentTypeVersion="2" ma:contentTypeDescription="Een nieuw document maken." ma:contentTypeScope="" ma:versionID="abc81f8da44d7e17eb762a2e7bf0a35b">
  <xsd:schema xmlns:xsd="http://www.w3.org/2001/XMLSchema" xmlns:xs="http://www.w3.org/2001/XMLSchema" xmlns:p="http://schemas.microsoft.com/office/2006/metadata/properties" xmlns:ns2="372855cd-efd3-4332-b986-2d37bcbaf559" targetNamespace="http://schemas.microsoft.com/office/2006/metadata/properties" ma:root="true" ma:fieldsID="fb7b03aeb349afafcabb32b5479b318e" ns2:_="">
    <xsd:import namespace="372855cd-efd3-4332-b986-2d37bcbaf5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855cd-efd3-4332-b986-2d37bcbaf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6DDCB0-E274-4BEA-8997-84BB8F8006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3C31B-B77D-4B0F-AE58-785053EECD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8A3F0C-B415-440A-AC5B-B660759FB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2855cd-efd3-4332-b986-2d37bcbaf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Begroting 2026</vt:lpstr>
      <vt:lpstr>Ledenaantal</vt:lpstr>
      <vt:lpstr>Toelichting </vt:lpstr>
      <vt:lpstr>Detailbegroting baten</vt:lpstr>
      <vt:lpstr>Detailbegroting lasten</vt:lpstr>
      <vt:lpstr>Blad2</vt:lpstr>
      <vt:lpstr>Blad1</vt:lpstr>
    </vt:vector>
  </TitlesOfParts>
  <Manager/>
  <Company>Koninklijk NIVRA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Olthof, Wilfried</dc:creator>
  <cp:keywords/>
  <dc:description/>
  <cp:lastModifiedBy>Viktor Krul</cp:lastModifiedBy>
  <cp:revision/>
  <cp:lastPrinted>2025-12-01T13:17:01Z</cp:lastPrinted>
  <dcterms:created xsi:type="dcterms:W3CDTF">2010-08-13T09:45:00Z</dcterms:created>
  <dcterms:modified xsi:type="dcterms:W3CDTF">2025-12-01T13:19:27Z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0x010100B1C6FF42C1E90C4F8E24387BAFBACCF6</vt:lpwstr>
  </property>
  <property fmtid="{D5CDD505-2E9C-101B-9397-08002B2CF9AE}" pid="3" name="Jet Reports Function Literals">
    <vt:lpwstr>\	;	;	{	}	[@[{0}]]	1043	1043</vt:lpwstr>
  </property>
</Properties>
</file>