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showInkAnnotation="0" codeName="ThisWorkbook" autoCompressPictures="0" defaultThemeVersion="124226"/>
  <mc:AlternateContent xmlns:mc="http://schemas.openxmlformats.org/markup-compatibility/2006">
    <mc:Choice Requires="x15">
      <x15ac:absPath xmlns:x15ac="http://schemas.microsoft.com/office/spreadsheetml/2010/11/ac" url="M:\Algemeen\Publicaties\"/>
    </mc:Choice>
  </mc:AlternateContent>
  <xr:revisionPtr revIDLastSave="0" documentId="8_{D7761FE1-47F9-408E-8882-F5A05D1DB0B6}" xr6:coauthVersionLast="47" xr6:coauthVersionMax="47" xr10:uidLastSave="{00000000-0000-0000-0000-000000000000}"/>
  <bookViews>
    <workbookView xWindow="-110" yWindow="-110" windowWidth="19420" windowHeight="10420" tabRatio="741" firstSheet="1" activeTab="1" xr2:uid="{00000000-000D-0000-FFFF-FFFF00000000}"/>
  </bookViews>
  <sheets>
    <sheet name="Versiebeheer CSA" sheetId="6" state="hidden" r:id="rId1"/>
    <sheet name="Dashboard" sheetId="10" r:id="rId2"/>
    <sheet name="Bepaal belang (ICR)" sheetId="5" r:id="rId3"/>
    <sheet name="Bepaal beheersing (CSA)" sheetId="8" r:id="rId4"/>
    <sheet name="Bepaal actie" sheetId="12" r:id="rId5"/>
    <sheet name="Mapping standaarden" sheetId="9" r:id="rId6"/>
    <sheet name="Berekening standaarden" sheetId="3" state="hidden" r:id="rId7"/>
  </sheets>
  <definedNames>
    <definedName name="_xlnm._FilterDatabase" localSheetId="2" hidden="1">'Bepaal belang (ICR)'!$C$9:$C$42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L13" i="9" l="1"/>
  <c r="W12" i="9"/>
  <c r="W7" i="9"/>
  <c r="W8" i="9"/>
  <c r="W9" i="9"/>
  <c r="W10" i="9"/>
  <c r="W11" i="9"/>
  <c r="V11" i="9"/>
  <c r="V12" i="9"/>
  <c r="V7" i="9"/>
  <c r="V8" i="9"/>
  <c r="V9" i="9"/>
  <c r="V10" i="9"/>
  <c r="V6" i="9"/>
  <c r="W6" i="9"/>
  <c r="M13" i="9"/>
  <c r="K13" i="9"/>
  <c r="I69" i="8"/>
  <c r="I62" i="8"/>
  <c r="I55" i="8"/>
  <c r="I48" i="8"/>
  <c r="I41" i="8"/>
  <c r="I34" i="8"/>
  <c r="D15" i="3"/>
  <c r="D13" i="3"/>
  <c r="D12" i="3"/>
  <c r="D9" i="3"/>
  <c r="D7" i="3"/>
  <c r="D6" i="3"/>
  <c r="D4" i="3"/>
  <c r="D3" i="3"/>
  <c r="D22" i="3"/>
  <c r="D21" i="3"/>
  <c r="D19" i="3"/>
  <c r="D18" i="3"/>
  <c r="D16" i="3"/>
  <c r="D10" i="3"/>
  <c r="H42" i="5"/>
  <c r="H44" i="5" s="1"/>
  <c r="E27" i="10" l="1"/>
  <c r="D27" i="10"/>
  <c r="F27" i="10"/>
  <c r="E26" i="10"/>
  <c r="F26" i="10"/>
  <c r="D26" i="10"/>
  <c r="F25" i="10"/>
  <c r="E25" i="10"/>
  <c r="D25" i="10"/>
  <c r="P12" i="9"/>
  <c r="Q12" i="9"/>
  <c r="R12" i="9"/>
  <c r="S12" i="9"/>
  <c r="T12" i="9"/>
  <c r="U12" i="9"/>
  <c r="X12" i="9"/>
  <c r="P11" i="9"/>
  <c r="Q11" i="9"/>
  <c r="R11" i="9"/>
  <c r="S11" i="9"/>
  <c r="T11" i="9"/>
  <c r="U11" i="9"/>
  <c r="X11" i="9"/>
  <c r="P10" i="9"/>
  <c r="Q10" i="9"/>
  <c r="R10" i="9"/>
  <c r="S10" i="9"/>
  <c r="T10" i="9"/>
  <c r="U10" i="9"/>
  <c r="X10" i="9"/>
  <c r="P9" i="9"/>
  <c r="Q9" i="9"/>
  <c r="R9" i="9"/>
  <c r="S9" i="9"/>
  <c r="T9" i="9"/>
  <c r="U9" i="9"/>
  <c r="X9" i="9"/>
  <c r="P8" i="9"/>
  <c r="Q8" i="9"/>
  <c r="R8" i="9"/>
  <c r="S8" i="9"/>
  <c r="T8" i="9"/>
  <c r="U8" i="9"/>
  <c r="X8" i="9"/>
  <c r="P7" i="9"/>
  <c r="Q7" i="9"/>
  <c r="R7" i="9"/>
  <c r="S7" i="9"/>
  <c r="T7" i="9"/>
  <c r="U7" i="9"/>
  <c r="X7" i="9"/>
  <c r="P6" i="9"/>
  <c r="Q6" i="9"/>
  <c r="R6" i="9"/>
  <c r="S6" i="9"/>
  <c r="T6" i="9"/>
  <c r="U6" i="9"/>
  <c r="X6" i="9"/>
  <c r="E13" i="9"/>
  <c r="F13" i="9"/>
  <c r="G13" i="9"/>
  <c r="H13" i="9"/>
  <c r="I13" i="9"/>
  <c r="J13" i="9"/>
  <c r="Y8" i="9" l="1"/>
  <c r="I26" i="8"/>
  <c r="D74" i="8" s="1"/>
  <c r="D75" i="8"/>
  <c r="D76" i="8"/>
  <c r="D77" i="8"/>
  <c r="D78" i="8"/>
  <c r="D79" i="8"/>
  <c r="D80" i="8"/>
  <c r="K17" i="10" l="1"/>
  <c r="D17" i="10" l="1"/>
  <c r="D13" i="9" l="1"/>
  <c r="O12" i="9"/>
  <c r="Y12" i="9" s="1"/>
  <c r="O11" i="9"/>
  <c r="Y11" i="9" s="1"/>
  <c r="O10" i="9"/>
  <c r="Y10" i="9" s="1"/>
  <c r="O9" i="9"/>
  <c r="Y9" i="9" s="1"/>
  <c r="O8" i="9"/>
  <c r="O7" i="9"/>
  <c r="Y7" i="9" s="1"/>
  <c r="O6" i="9"/>
  <c r="Y6" i="9" s="1"/>
  <c r="B63" i="8"/>
  <c r="D81" i="8"/>
  <c r="N17" i="10" s="1"/>
  <c r="B56" i="8"/>
  <c r="B49" i="8"/>
  <c r="B42" i="8"/>
  <c r="B35" i="8"/>
  <c r="B27" i="8"/>
  <c r="B17" i="8"/>
  <c r="E17" i="10" l="1"/>
  <c r="F4" i="10" s="1"/>
  <c r="C22" i="3"/>
  <c r="C21" i="3"/>
  <c r="D20" i="3"/>
  <c r="C20" i="3" s="1"/>
  <c r="C19" i="3"/>
  <c r="C18" i="3"/>
  <c r="D17" i="3"/>
  <c r="C17" i="3" s="1"/>
  <c r="C16" i="3"/>
  <c r="C15" i="3"/>
  <c r="D14" i="3"/>
  <c r="C14" i="3" s="1"/>
  <c r="C13" i="3"/>
  <c r="C12" i="3"/>
  <c r="D11" i="3"/>
  <c r="C11" i="3" s="1"/>
  <c r="C10" i="3"/>
  <c r="C9" i="3"/>
  <c r="D8" i="3"/>
  <c r="C8" i="3" s="1"/>
  <c r="C6" i="3"/>
  <c r="C3" i="3"/>
  <c r="C7" i="3"/>
  <c r="D2" i="3"/>
  <c r="C2" i="3" s="1"/>
  <c r="D5" i="3"/>
  <c r="C5" i="3" s="1"/>
  <c r="E78" i="8" l="1"/>
  <c r="C4" i="3"/>
  <c r="E74" i="8" s="1"/>
  <c r="E75" i="8"/>
  <c r="E77" i="8"/>
  <c r="E76" i="8"/>
  <c r="E80" i="8"/>
  <c r="E79" i="8"/>
  <c r="F5" i="10"/>
</calcChain>
</file>

<file path=xl/sharedStrings.xml><?xml version="1.0" encoding="utf-8"?>
<sst xmlns="http://schemas.openxmlformats.org/spreadsheetml/2006/main" count="527" uniqueCount="319">
  <si>
    <t>Toelichting</t>
  </si>
  <si>
    <t>Totaal score</t>
  </si>
  <si>
    <t>Indicatie voor laag risico</t>
  </si>
  <si>
    <t>Indicatie voor hoog risico</t>
  </si>
  <si>
    <t>Aanpak</t>
  </si>
  <si>
    <t xml:space="preserve"> </t>
  </si>
  <si>
    <t>Toelichting van invuller:</t>
  </si>
  <si>
    <t>Organisatie &amp; Governance</t>
  </si>
  <si>
    <t>Gedrag &amp; Cultuur</t>
  </si>
  <si>
    <t>Inzicht in technologielandschap</t>
  </si>
  <si>
    <t>Detectie</t>
  </si>
  <si>
    <t>Na het doorlopen van de onderstaande stappen, kan het cyberrisicoprofiel bepaald worden en kan gericht gezocht worden in beschikbare standaarden naar relevante maatregelen.</t>
  </si>
  <si>
    <t>Dashboard - Uitkomsten cyberrisico's</t>
  </si>
  <si>
    <t xml:space="preserve">http://www.nist.gov/cyberframework/ </t>
  </si>
  <si>
    <t>ISACA - Diverse whitepapers</t>
  </si>
  <si>
    <t>Vragen per categorie:</t>
  </si>
  <si>
    <t>http://www.ncsc.nl</t>
  </si>
  <si>
    <t xml:space="preserve">  </t>
  </si>
  <si>
    <t>De CSA is ter ondersteuning van de manager en de IT-auditor bij het bepalen van de cyberrisico's van een organisatie.</t>
  </si>
  <si>
    <t>Waardeketen (stakeholders) versus risico's</t>
  </si>
  <si>
    <t>Standaarden versus Categorie</t>
  </si>
  <si>
    <t>+</t>
  </si>
  <si>
    <t>-</t>
  </si>
  <si>
    <t>3 mogelijke scores voor aspect 'waardevol' (= is de betreffende standaard/raamwerk waardevol om maatregelen te bepalen voor de desbetreffende categorie?):</t>
  </si>
  <si>
    <t>Afdekkingspercentage standaard</t>
  </si>
  <si>
    <t>Ja</t>
  </si>
  <si>
    <t>Nee</t>
  </si>
  <si>
    <t>Thema</t>
  </si>
  <si>
    <t>Telling</t>
  </si>
  <si>
    <t>Antwoorden starttekst</t>
  </si>
  <si>
    <t>Deel 2 zin</t>
  </si>
  <si>
    <t>Samengesteld antwoord</t>
  </si>
  <si>
    <t>Samengevoegd</t>
  </si>
  <si>
    <t>Cyber Security Assessment (CSA)</t>
  </si>
  <si>
    <t>Na beantwoording van alle vragen verschijnt in het dashboard de totale risicoscore (1 - 10) en relevante standaarden.</t>
  </si>
  <si>
    <t>Bekijk de relevante standaard(en) voor specifieke maatregelen.</t>
  </si>
  <si>
    <t>Aanvullende informatie</t>
  </si>
  <si>
    <t>Links en verwijzingen</t>
  </si>
  <si>
    <t>Wet- en regelgeving</t>
  </si>
  <si>
    <t>governance en organisatie</t>
  </si>
  <si>
    <t>gedrag en cultuur</t>
  </si>
  <si>
    <t>waardeketen en stakeholders</t>
  </si>
  <si>
    <t>technologielandschap</t>
  </si>
  <si>
    <t>wet- en regelgeving</t>
  </si>
  <si>
    <t>detectie</t>
  </si>
  <si>
    <t>De vragen en aanpak zijn gebaseerd op het FFIEC-raamwerk (zie https://www.ffiec.gov/cyberassessmenttool.htm).</t>
  </si>
  <si>
    <t>1 = Hoog</t>
  </si>
  <si>
    <t>2 = Midden</t>
  </si>
  <si>
    <t xml:space="preserve">3 = Laag </t>
  </si>
  <si>
    <t>Grootschalig - forse impact - directie wisselingen</t>
  </si>
  <si>
    <t>Geen</t>
  </si>
  <si>
    <t xml:space="preserve">Verkenning is uitgevoerd </t>
  </si>
  <si>
    <t>Is uw organisatie afhankelijk van internationale handel?</t>
  </si>
  <si>
    <t>Alleen actief in de EU</t>
  </si>
  <si>
    <t>&gt; 20%</t>
  </si>
  <si>
    <t>10-20%</t>
  </si>
  <si>
    <t>0 -10%</t>
  </si>
  <si>
    <t>Ja - diverse trajecten lopen momenteel</t>
  </si>
  <si>
    <t>NVT</t>
  </si>
  <si>
    <t>Geen onbeveiligde verbindingen</t>
  </si>
  <si>
    <t>Totaal inherent cyber risk</t>
  </si>
  <si>
    <t>Risicoscore</t>
  </si>
  <si>
    <t xml:space="preserve">Voetnoot a) </t>
  </si>
  <si>
    <t>Versie</t>
  </si>
  <si>
    <t>Opmerkingen</t>
  </si>
  <si>
    <t>0.81</t>
  </si>
  <si>
    <t xml:space="preserve">April - interne review subgroep </t>
  </si>
  <si>
    <t>0.90</t>
  </si>
  <si>
    <t>April - interne review Kennisgroep</t>
  </si>
  <si>
    <t>0.91</t>
  </si>
  <si>
    <t>Mei - commentaar Rob Bouman verwerkt</t>
  </si>
  <si>
    <t>1.0</t>
  </si>
  <si>
    <t>Juni 2020 - integrale vragenlijst</t>
  </si>
  <si>
    <t xml:space="preserve">Beperkte reorganisatie - met gemiddelde impact </t>
  </si>
  <si>
    <t>2.1</t>
  </si>
  <si>
    <t>Nieuwe integrale versie</t>
  </si>
  <si>
    <t>NCSC - Cybersecurity links</t>
  </si>
  <si>
    <t>https://www.isaca.org/search#q=cyber%20security%20program&amp;sort=relevancy&amp;f:Language=[English]</t>
  </si>
  <si>
    <t>2.14</t>
  </si>
  <si>
    <t>Tussen versie met aangepaste links  - verwerkt</t>
  </si>
  <si>
    <t>2.15</t>
  </si>
  <si>
    <t>Nieuwe standaarden toegevoegd</t>
  </si>
  <si>
    <t>2.16</t>
  </si>
  <si>
    <t>Commentaar Johan en Jean verwerkt</t>
  </si>
  <si>
    <t>2.2</t>
  </si>
  <si>
    <t>Def versie</t>
  </si>
  <si>
    <t>Categorie</t>
  </si>
  <si>
    <t>Vraag</t>
  </si>
  <si>
    <t>Nr.</t>
  </si>
  <si>
    <t>Maximum score</t>
  </si>
  <si>
    <t xml:space="preserve">Minimum score </t>
  </si>
  <si>
    <t>Doel</t>
  </si>
  <si>
    <t>Risico inschatting</t>
  </si>
  <si>
    <t>https://www.cisecurity.org/controls/v8</t>
  </si>
  <si>
    <t>Inherente Cyber Risicoanalyse (ICR)</t>
  </si>
  <si>
    <t>Selecteer score
 (Ja of Nee)</t>
  </si>
  <si>
    <t>Score</t>
  </si>
  <si>
    <t>Waardevolle standaarden</t>
  </si>
  <si>
    <t>Legenda</t>
  </si>
  <si>
    <t>Stel belangrijke verbeteringen vast, implementeer deze binnen 1 jaar. Voer na 1 jaar opnieuw een ICR en CSA uit.</t>
  </si>
  <si>
    <t>Start een project om verbeterpunten te implementeren binnen 6 maanden. Voer na 6 maanden opnieuw een ICR en CSA uit.</t>
  </si>
  <si>
    <t>Aktie zeer korte termijn</t>
  </si>
  <si>
    <t>Start een project of programma om belangrijke verbeterpunten te implementeren en bewaak de voortgang.</t>
  </si>
  <si>
    <t>ISO/IEC 27002</t>
  </si>
  <si>
    <t>https://www.iso.org/standard/75652.html</t>
  </si>
  <si>
    <t>ISO/IEC 27002:2022
Information security, cybersecurity and privacy protection — Information security controls</t>
  </si>
  <si>
    <t>COBIT 2019, ISACA framework</t>
  </si>
  <si>
    <t>Standaarden</t>
  </si>
  <si>
    <t>Links</t>
  </si>
  <si>
    <t>PCI/DSS</t>
  </si>
  <si>
    <t>De Inherente Cyber Risicoanalyse (ICR) is gericht op het bepalen van het inherente risicoprofiel van een organisatie op het gebied van cybersecurity. Met andere woorden in welke mate loopt de organisatie een cybersecurity risico gezien de activiteiten en werkzaamheden die de organisatie uitvoert in de omgeving waarin de organisatie functioneert. Een ICR is daardoor primair gericht op de omgeving van de organisatie en externe dreigingen die hierin een rol spelen, met uiteraard als startpunt (het karakter van) de werkzaamheden die de organisatie uitvoert.</t>
  </si>
  <si>
    <t>Overall cyber risico score (1-10)</t>
  </si>
  <si>
    <t>ICR staat voor Inherente Cyber Risicoanalyse</t>
  </si>
  <si>
    <t>CSA staat voor Cyber Security Assessment</t>
  </si>
  <si>
    <t>Mogelijke acties</t>
  </si>
  <si>
    <t>Te nemen actie op basis van ICR en CSA</t>
  </si>
  <si>
    <t>Resultaat Inherente Cyber Risicoanalyse (ICR)</t>
  </si>
  <si>
    <t>Resultaat Cyber Security Assessment (CSA)</t>
  </si>
  <si>
    <t>CSA Midden (4-6)</t>
  </si>
  <si>
    <t>CSA Laag (&gt;=7)</t>
  </si>
  <si>
    <t>CSA Hoog (&lt;4)</t>
  </si>
  <si>
    <t>Voer na een jaar opnieuw een ICR en CSA uit.</t>
  </si>
  <si>
    <t>ISACA COBIT</t>
  </si>
  <si>
    <t>NIST CSF</t>
  </si>
  <si>
    <t>CIS controls</t>
  </si>
  <si>
    <t>DNB controls</t>
  </si>
  <si>
    <t>bieden hier handvatten voor.</t>
  </si>
  <si>
    <t>CCM</t>
  </si>
  <si>
    <t>Is er binnen uw organisatie op dit moment sprake van een re(her)organisatie?</t>
  </si>
  <si>
    <t>https://open.overheid.nl/repository/ronl-ec4dde7f-d0b3-46dc-83f7-174c42584100/1/pdf/tk-bijlage-overzicht-wet-en-regelgeving-cybersecurity.pdf</t>
  </si>
  <si>
    <t>Overzicht wet- en regelgeving cybersecurity</t>
  </si>
  <si>
    <t>https://cloudsecurityalliance.org/research/cloud-controls-matrix/</t>
  </si>
  <si>
    <t>https://www.isaca.org/resources/cobit</t>
  </si>
  <si>
    <t>Het bepalen van het belang van een effectieve cybersecuritybeheersing. Dit als input voor de Cyber Security Assessment (zie tab 'Bepaal beheersing (CSA)').</t>
  </si>
  <si>
    <t>Resultaat na uitvoering ICR en CSA</t>
  </si>
  <si>
    <t>Geen actie</t>
  </si>
  <si>
    <t>Actie lange termijn</t>
  </si>
  <si>
    <t>Actie korte termijn</t>
  </si>
  <si>
    <t>3.0</t>
  </si>
  <si>
    <t>Versie 2023 met dashboard en aangepaste standaarden</t>
  </si>
  <si>
    <t>3.01</t>
  </si>
  <si>
    <t>Versie april met aanpassingen in de CSA</t>
  </si>
  <si>
    <t>Hoog risico (score &lt;4)</t>
  </si>
  <si>
    <t>Midden risico (score 4, 5 of 6)</t>
  </si>
  <si>
    <t>Laag risico (score &gt;6)</t>
  </si>
  <si>
    <t xml:space="preserve">Bepaal de risico-indicatie per vraag met 'Ja' of 'Nee' op basis van het actuele beeld. </t>
  </si>
  <si>
    <t>Als een vraag niet kan worden beantwoord, dan is het antwoord in principe 'Nee'.</t>
  </si>
  <si>
    <t>De Cyber Security Assessment (CSA) legt in de eerste plaats mogelijke risico’s bloot van een organisatie, processen, systemen en gegevens die te maken hebben met cybercrime. Daarmee draagt zij bij aan het vermijden of mitigeren van deze cybersecurity risico’s. 
Op basis van de antwoorden van de CSA wordt op gestructureerde wijze inzichtelijk gemaakt of er een kans is dat de organisatie, processen, systemen en gegevens kunnen worden geschaad door een cybercrime aanval en welke raamwerken er beschikbaar zijn om deze risico's te mitigeren.</t>
  </si>
  <si>
    <t>ICR Laag (3)</t>
  </si>
  <si>
    <t>ICR Midden (2)</t>
  </si>
  <si>
    <t>ICR Hoog (1)</t>
  </si>
  <si>
    <t>Laag-risico indien totaal &gt;</t>
  </si>
  <si>
    <t>Midden-risico indien totaal tussen</t>
  </si>
  <si>
    <t>Hoog-risico indien totaal &lt;</t>
  </si>
  <si>
    <t>Waarde</t>
  </si>
  <si>
    <t>https://www.digitaleoverheid.nl/overzicht-van-alle-onderwerpen/nis2-richtlijn/</t>
  </si>
  <si>
    <t>https://www.dnb.nl/media/vskni24i/good-practice-ib-2023.pdf</t>
  </si>
  <si>
    <t>Good Practice
Informatiebeveiliging 2023</t>
  </si>
  <si>
    <t>DORA raamwerk</t>
  </si>
  <si>
    <t>https://www.eba.europa.eu/activities/direct-supervision-and-oversight/digital-operational-resilience-act</t>
  </si>
  <si>
    <t>3.99</t>
  </si>
  <si>
    <t>Werkversie 2025</t>
  </si>
  <si>
    <t>Worden trainingen afgestemd op werksituaties en actuele dreigingen?</t>
  </si>
  <si>
    <t>Wordt er binnen de organisatie openlijk gesproken over (on)veilig gedrag en incidenten?</t>
  </si>
  <si>
    <t>Zijn alle (externe en interne) interfaces, communicatiekanalen en verbindingen geïnventariseerd en gemonitord?</t>
  </si>
  <si>
    <t>Is het patchbeleid afgestemd op dreigingsniveau en wettelijke verplichtingen?</t>
  </si>
  <si>
    <t>Worden relevante nationale en Europese wetgeving (zoals AVG, NIS2, DORA, meldplicht) actief gevolgd en toegepast?</t>
  </si>
  <si>
    <t>Heeft de organisatie een juridisch kader voor aansprakelijkheid, bewijsvoering en toezicht in geval van cybercrime?</t>
  </si>
  <si>
    <t>Wordt geautomatiseerde detectie toegepast op kritieke processen, netwerken en endpoints?</t>
  </si>
  <si>
    <t>Reactie &amp; Herstel</t>
  </si>
  <si>
    <t>Worden incidenten geclassificeerd o.b.v. impact en type (bijv. ransomware, datalek, DDoS)?</t>
  </si>
  <si>
    <t>Wordt er binnen 24 uur gerapporteerd aan relevante instanties conform NIS2/DORA?</t>
  </si>
  <si>
    <t>Is er een getest business continuity- en disaster recoveryplan (BCM/DRP)?</t>
  </si>
  <si>
    <t>reactie &amp; herstel</t>
  </si>
  <si>
    <t>1. Algemeen</t>
  </si>
  <si>
    <t>2. Organisatie 
karakteristieken</t>
  </si>
  <si>
    <t>3. Technologie &amp; derde partijen</t>
  </si>
  <si>
    <t>4. Online aangeboden producten of diensten</t>
  </si>
  <si>
    <t>5. Externe cyberdreigingen</t>
  </si>
  <si>
    <t>Is uw organisatie aangemerkt als essentiële of belangrijke entiteit onder NIS2?</t>
  </si>
  <si>
    <t>Heeft uw organisatie afhankelijkheden van andere entiteiten die essentieel zijn voor de levering van digitale of financiële diensten?</t>
  </si>
  <si>
    <t>Is er sprake van een fusie, overname of herstructurering die gevolgen heeft voor de operationele veerkracht of het risicoprofiel?</t>
  </si>
  <si>
    <t>Hebben derde partijen toegang tot interne ICT systemen van uw organisatie?</t>
  </si>
  <si>
    <t>Wordt vertrouwelijke of bedrijfskritische informatie opgeslagen of verwerkt door externe partijen?</t>
  </si>
  <si>
    <t>Heeft uw organisatie recent cyberincidenten ondervonden zoals ransomware, APT’s of CEO-fraude?</t>
  </si>
  <si>
    <t xml:space="preserve">Ja, besluitvorming in gevorderd stadium of activiteiten lopen momenteel </t>
  </si>
  <si>
    <t>NIS2-richtlijn</t>
  </si>
  <si>
    <t>https://docs-prv.pcisecuritystandards.org/PCI%20DSS/Standard/PCI-DSS-v4_0_1.pdf</t>
  </si>
  <si>
    <t>Werkversie 2025 met aanpassingen ICR, CSA en standaarden</t>
  </si>
  <si>
    <t>Ja, volledig gebruik van (cloud)leveranciers</t>
  </si>
  <si>
    <t>Celkleur</t>
  </si>
  <si>
    <t>DORA</t>
  </si>
  <si>
    <t>Wat is het totaal aantal vaste werknemers (FTE) en externen betrokken bij de beheersing van cyber risico's?</t>
  </si>
  <si>
    <t>&gt; 1000</t>
  </si>
  <si>
    <t>1000 - 250</t>
  </si>
  <si>
    <t>&lt;250</t>
  </si>
  <si>
    <t>Alleen actief in NL</t>
  </si>
  <si>
    <t xml:space="preserve">In welke mate is uw bedrijfsvoering afhankelijk van ICT (intern of uitbesteed)? </t>
  </si>
  <si>
    <t>Weinig impact</t>
  </si>
  <si>
    <t xml:space="preserve">Wat is het verloop onder vaste ICT-werknemers per jaar?  </t>
  </si>
  <si>
    <t xml:space="preserve">&gt; 10% </t>
  </si>
  <si>
    <t xml:space="preserve">5 - 10% </t>
  </si>
  <si>
    <t xml:space="preserve">Welk percentage van de ICT-infrastructuur wordt maandelijks gewijzigd? </t>
  </si>
  <si>
    <t xml:space="preserve">0 - 5% </t>
  </si>
  <si>
    <t>Wordt de afhankelijkheid van ICT groter door digitalisering of automatisering?</t>
  </si>
  <si>
    <t>Heeft uw organisatie meerdere vestigingen of een internationale structuur met decentrale IT-ondersteuning?</t>
  </si>
  <si>
    <t xml:space="preserve">Ja, meerdere landen en/of decentrale IT-organisatie </t>
  </si>
  <si>
    <t>Ja, meerdere vestigingen maar centrale IT-organisatie</t>
  </si>
  <si>
    <t>Nee, één vestiging of volledig gecentraliseerde IT-ondersteuning</t>
  </si>
  <si>
    <t>Op termijn verwacht</t>
  </si>
  <si>
    <t>Worden kritieke gegevens uitgewisseld via niet-versleutelde of onvoldoende beveiligde verbindingen (zoals e-mail, FTP, onbeveiligde API’s)?</t>
  </si>
  <si>
    <t>Worden bedrijfskritische diensten geleverd via externe (cloud)leveranciers?</t>
  </si>
  <si>
    <t>Worden systemen of software gebruikt die End-of-Life of niet langer ondersteund zijn?</t>
  </si>
  <si>
    <t>Is uw organisatie bezig met of afhankelijk van cloudmigratie voor bedrijfskritische processen of dataopslag?</t>
  </si>
  <si>
    <t>Ja, 1 of meer verbindingen</t>
  </si>
  <si>
    <t>Beperkt gebruik van (cloud)leveranciers</t>
  </si>
  <si>
    <t>&lt;10%</t>
  </si>
  <si>
    <t>Ja, 1 of meer partijen</t>
  </si>
  <si>
    <t>Ja, cloud is bedrijfskritisch</t>
  </si>
  <si>
    <t>Beperkt gebruik of in transitie</t>
  </si>
  <si>
    <t>Geen gebruik</t>
  </si>
  <si>
    <t>Maakt uw organisatie gebruik van AI/ML-systemen die toegang hebben tot gevoelige of vertrouwelijke gegevens (zoals persoonsgegevens, klantdata, financiële informatie)?</t>
  </si>
  <si>
    <t>Ja – AI/ML heeft toegang tot gevoelige data</t>
  </si>
  <si>
    <t>Beperkt – alleen interne testdata of geanonimiseerde data</t>
  </si>
  <si>
    <t>Nee – geen AI/ML of geen toegang tot gevoelige data</t>
  </si>
  <si>
    <t>Is uw organisatie afhankelijk van een complex of gedistribueerd netwerklandschap (bijv. meerdere locaties, hybride cloud, OT/IT-integratie)?</t>
  </si>
  <si>
    <t>Ja – meerdere netwerken, hybride cloud, OT/IT-integratie</t>
  </si>
  <si>
    <t>Beperkt – enkele segmenten, centrale controle</t>
  </si>
  <si>
    <t>Nee – eenvoudig, centraal netwerk</t>
  </si>
  <si>
    <t>Verwerkt uw organisatie bijzondere persoonsgegevens (zoals biometrie, medische gegevens, camerabeelden)?</t>
  </si>
  <si>
    <t>Verwerking van meerdere typen bijzondere persoonsgegevens</t>
  </si>
  <si>
    <t>Beperkte verwerking van bijzondere persoonsgegevens</t>
  </si>
  <si>
    <t>Geen verwerking van bijzondere persoonsgegevens</t>
  </si>
  <si>
    <t>Zijn bedrijfskritische OT/SCADA-systemen binnen uw organisatie op afstand benaderbaar via internet?</t>
  </si>
  <si>
    <t>Volledige remote toegang via internet</t>
  </si>
  <si>
    <t>Beperkte remote toegang via internet</t>
  </si>
  <si>
    <t>Geen remote toegang via internet</t>
  </si>
  <si>
    <t>Worden online diensten geleverd via mobiele apps of webportalen?</t>
  </si>
  <si>
    <t>Zowel via mobiele apps als webportalen</t>
  </si>
  <si>
    <t>Alleen via webportalen</t>
  </si>
  <si>
    <t>Geen online diensten</t>
  </si>
  <si>
    <t>Is uw organisatie actief in e-commerce of digitale dienstverlening aan consumenten?</t>
  </si>
  <si>
    <t>Ja, primaire dienstverlening is digitaal</t>
  </si>
  <si>
    <t>Gedeeltelijk digitaal</t>
  </si>
  <si>
    <t>Geen digitale dienstverlening</t>
  </si>
  <si>
    <t>Heeft uw organisatie een internationale klantenbasis via online kanalen?</t>
  </si>
  <si>
    <t>Klanten wereldwijd, inclusief buiten EU</t>
  </si>
  <si>
    <t>Klanten binnen EU</t>
  </si>
  <si>
    <t>Alleen Nederlandse klanten</t>
  </si>
  <si>
    <t>Worden API’s gebruikt voor het ontsluiten van online diensten naar externe partijen?</t>
  </si>
  <si>
    <t>Ja, meerdere externe API-integraties</t>
  </si>
  <si>
    <t>Beperkt aantal API’s</t>
  </si>
  <si>
    <t>Geen gebruik van API’s</t>
  </si>
  <si>
    <t>Is uw organisatie doelwit geweest van geslaagde cyberaanvallen in de afgelopen 12 maanden?</t>
  </si>
  <si>
    <t>Ja, meerdere geslaagde aanvallen</t>
  </si>
  <si>
    <t xml:space="preserve">Eén geslaagde aanval </t>
  </si>
  <si>
    <t xml:space="preserve">Geen geslaagde aanvallen </t>
  </si>
  <si>
    <t>Wordt uw organisatie genoemd op hackersfora of dreigingsrapporten?</t>
  </si>
  <si>
    <t>Ja, regelmatig genoemd</t>
  </si>
  <si>
    <t>Eenmalig genoemd</t>
  </si>
  <si>
    <t>Niet genoemd</t>
  </si>
  <si>
    <t>Heeft uw organisatie impact ondervonden van cyberaanvallen op ketenpartners of leveranciers?</t>
  </si>
  <si>
    <t>Ja, met directe impact op bedrijfsvoering</t>
  </si>
  <si>
    <t xml:space="preserve">Ja, zonder directe impact </t>
  </si>
  <si>
    <t>Ja, met bijzondere persoonsgegevens</t>
  </si>
  <si>
    <t>Ja, met algemene persoonsgegevens</t>
  </si>
  <si>
    <t>Ja, met beperkt verlies</t>
  </si>
  <si>
    <t>NIST - Cybersecurity Framework, Version 2.0 (februari 2024)</t>
  </si>
  <si>
    <t>Cloud Control Matrix v4.0.10</t>
  </si>
  <si>
    <t xml:space="preserve">CIS v8.1 </t>
  </si>
  <si>
    <t>PCI/DSS V4.01</t>
  </si>
  <si>
    <t>NIS2</t>
  </si>
  <si>
    <t>Werkversie 2025 met verdere aanpassingen</t>
  </si>
  <si>
    <t>Zijn op basis van risicoanalyses maatregelen genomen voor de digitale veiligheid van uw organisatie én de toeleveranciers (incl. IT-keten)?</t>
  </si>
  <si>
    <t>Zijn verantwoordelijkheden voor cybersecurity-risico’s duidelijk belegd op directie- en operationeel niveau?</t>
  </si>
  <si>
    <t>Is cybersecurity een integraal onderdeel van de bedrijfsvoering en besluitvorming, incl. risicomanagement?</t>
  </si>
  <si>
    <t>Heeft de organisatie een formeel governance-model voor cybersecurity en digitale weerbaarheid?</t>
  </si>
  <si>
    <t>Heeft een directielid expliciet cybersecurity in zijn/haar portefeuille?</t>
  </si>
  <si>
    <t xml:space="preserve">Werkt uw organisatie samen met externe deskundigen voor cyberpreventie en -respons? </t>
  </si>
  <si>
    <t xml:space="preserve">Is er een intern of extern gespecialiseerd incident response team beschikbaar? </t>
  </si>
  <si>
    <t xml:space="preserve">Worden medewerkers regelmatig getraind in cybersecurity awareness, inclusief specifieke dreigingen zoals phishing of ransomware? </t>
  </si>
  <si>
    <t xml:space="preserve">Wordt gedrag met betrekking tot cyberveiligheid gemeten, geëvalueerd en verbeterd? </t>
  </si>
  <si>
    <t>Weten medewerkers waar en hoe zij datalekken of cyberincidenten moeten melden?</t>
  </si>
  <si>
    <t xml:space="preserve">Is voorbeeldgedrag (Tone at the Top) aantoonbaar aanwezig op het gebied van cybersecurity? </t>
  </si>
  <si>
    <t xml:space="preserve">Heeft de organisatie inzicht in de kroonjuwelen (kritieke assets) en hun beveiliging? </t>
  </si>
  <si>
    <t>Zijn er contractuele afspraken met leveranciers over beveiliging, beschikbaarheid en meldplicht?</t>
  </si>
  <si>
    <t xml:space="preserve">Worden externe cybersecuritymaatregelen van ketenpartners geëvalueerd? </t>
  </si>
  <si>
    <t>Is er een proces voor periodieke evaluatie en auditing van externe partijen?</t>
  </si>
  <si>
    <t xml:space="preserve">Zijn risico’s van leveranciers en derde partijen in kaart gebracht, inclusief ICT-uitbesteding? </t>
  </si>
  <si>
    <t>Heeft de organisatie een actueel overzicht van het gehele IT-technologielandschap, inclusief Shadow IT?</t>
  </si>
  <si>
    <t>Worden kwetsbaarheden actief opgespoord en worden maatregelen daarop afgestemd?</t>
  </si>
  <si>
    <t>Wordt lifecycle management toegepast op IT-componenten en software?</t>
  </si>
  <si>
    <t xml:space="preserve">Wordt de impact van nieuwe wet- en regelgeving geëvalueerd binnen beleid en processen? </t>
  </si>
  <si>
    <t>Zijn er contacten met relevante autoriteiten (NCSC, politie, toezichthouder) over cyberdreigingen?</t>
  </si>
  <si>
    <t>Is er een meldprocedure voor incidenten die voldoet aan de meldtermijnen van NIS2 of DORA  (24u melding aan CSIRT/Toezichthouder)?</t>
  </si>
  <si>
    <t>Is de organisatie in staat om afwijkend gedrag en indicatoren van cyberdreigingen tijdig te detecteren?</t>
  </si>
  <si>
    <t>Is samenwerking met externe partijen (SOC, CERT, threat intel) ingericht voor dreigingsdetectie?</t>
  </si>
  <si>
    <t>Worden logbestanden, monitoringdata en alerts gecentraliseerd en geanalyseerd?</t>
  </si>
  <si>
    <t xml:space="preserve">Is een centraal meldpunt ingericht voor (fysieke en logische) beveiligingsincidenten? </t>
  </si>
  <si>
    <t>Is er een incident response plan (CSIRT/SIRT) aanwezig en geoefend, afgestemd op DORA/NIS2 verplichtingen?</t>
  </si>
  <si>
    <t xml:space="preserve">Worden leveranciers betrokken bij crisissimulaties, Red/Blue teaming of tabletop exercises? </t>
  </si>
  <si>
    <t>Is uw organisatie een financiële entiteit of kritische dienstverlener zoals gedefinieerd in DORA?</t>
  </si>
  <si>
    <t>Staat uw organisatie onder toezicht van een nationale of Europese toezichthouder met verplichtingen op het gebied van digitale weerbaarheid?</t>
  </si>
  <si>
    <t>Heeft uw organisatie datalekken gemeld als gevolg van cyberaanvallen, social engineering of verlies van devices?</t>
  </si>
  <si>
    <t>Ja, 1 of meer subverwerkers</t>
  </si>
  <si>
    <t>Internationaal actief (ook buiten de EU)</t>
  </si>
  <si>
    <t>Uitval heeft direct impact op klantomzet</t>
  </si>
  <si>
    <t>Enkele dagen mogelijk zonder impact op de klantomzet</t>
  </si>
  <si>
    <t>Ja, met groot verlies van gegevens</t>
  </si>
  <si>
    <t>Hoog-risico indien uw organistie is aangewezen als essentiele of belangrijke entiteit onder NIS2 of moet voldoen aan DORA (vraag 1 = Hoog en/of vraag 2 = Hoog)</t>
  </si>
  <si>
    <t>45 - 66</t>
  </si>
  <si>
    <t>https://www.nctv.nl/onderwerpen/wet-beveiliging-netwerk--en-informatiesystemen/voor-wie-geldt-de-wbni/vitale-aanbieders</t>
  </si>
  <si>
    <t>Hier vindt u meer informatie over vitale aanbieders:</t>
  </si>
  <si>
    <t>Is er een actueel overzicht van getroffen en benodigde cybermaatregelen en beleid?</t>
  </si>
  <si>
    <t>4.0 KG</t>
  </si>
  <si>
    <t>Concept versie voor review KG</t>
  </si>
  <si>
    <t>IIA</t>
  </si>
  <si>
    <t>https://www.theiia.org/en/standards/2024-standards/topical-requirements/cybersecurity/</t>
  </si>
  <si>
    <t>IIA Cybersecurity Topical Requirement, 5 February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</si>
</sst>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Arial"/>
    </font>
    <font>
      <sz val="8"/>
      <name val="Arial"/>
      <family val="2"/>
    </font>
    <font>
      <sz val="10"/>
      <name val="Arial"/>
      <family val="2"/>
    </font>
    <font>
      <b/>
      <sz val="18"/>
      <color indexed="63"/>
      <name val="Cambria"/>
      <family val="2"/>
    </font>
    <font>
      <b/>
      <sz val="15"/>
      <color indexed="63"/>
      <name val="Calibri"/>
      <family val="2"/>
    </font>
    <font>
      <b/>
      <sz val="13"/>
      <color indexed="63"/>
      <name val="Calibri"/>
      <family val="2"/>
    </font>
    <font>
      <b/>
      <sz val="11"/>
      <color indexed="63"/>
      <name val="Calibri"/>
      <family val="2"/>
    </font>
    <font>
      <sz val="12"/>
      <color indexed="17"/>
      <name val="Calibri"/>
      <family val="2"/>
    </font>
    <font>
      <sz val="12"/>
      <color indexed="14"/>
      <name val="Calibri"/>
      <family val="2"/>
    </font>
    <font>
      <sz val="12"/>
      <color indexed="60"/>
      <name val="Calibri"/>
      <family val="2"/>
    </font>
    <font>
      <sz val="12"/>
      <color indexed="62"/>
      <name val="Calibri"/>
      <family val="2"/>
    </font>
    <font>
      <b/>
      <sz val="12"/>
      <color indexed="63"/>
      <name val="Calibri"/>
      <family val="2"/>
    </font>
    <font>
      <b/>
      <sz val="12"/>
      <color indexed="52"/>
      <name val="Calibri"/>
      <family val="2"/>
    </font>
    <font>
      <sz val="12"/>
      <color indexed="52"/>
      <name val="Calibri"/>
      <family val="2"/>
    </font>
    <font>
      <b/>
      <sz val="12"/>
      <color indexed="9"/>
      <name val="Calibri"/>
      <family val="2"/>
    </font>
    <font>
      <sz val="12"/>
      <color indexed="10"/>
      <name val="Calibri"/>
      <family val="2"/>
    </font>
    <font>
      <i/>
      <sz val="12"/>
      <color indexed="23"/>
      <name val="Calibri"/>
      <family val="2"/>
    </font>
    <font>
      <b/>
      <sz val="12"/>
      <color indexed="8"/>
      <name val="Calibri"/>
      <family val="2"/>
    </font>
    <font>
      <sz val="12"/>
      <color indexed="9"/>
      <name val="Calibri"/>
      <family val="2"/>
    </font>
    <font>
      <sz val="12"/>
      <color indexed="8"/>
      <name val="Calibri"/>
      <family val="2"/>
    </font>
    <font>
      <sz val="10"/>
      <name val="Arial"/>
      <family val="2"/>
    </font>
    <font>
      <b/>
      <sz val="10"/>
      <name val="Arial"/>
      <family val="2"/>
    </font>
    <font>
      <u/>
      <sz val="10"/>
      <color theme="10"/>
      <name val="Arial"/>
      <family val="2"/>
    </font>
    <font>
      <sz val="10"/>
      <name val="Lucida Sans Unicode"/>
      <family val="2"/>
    </font>
    <font>
      <b/>
      <sz val="12"/>
      <name val="Lucida Sans Unicode"/>
      <family val="2"/>
    </font>
    <font>
      <b/>
      <sz val="10"/>
      <name val="Lucida Sans Unicode"/>
      <family val="2"/>
    </font>
    <font>
      <b/>
      <sz val="14"/>
      <color rgb="FFC00000"/>
      <name val="Lucida Sans Unicode"/>
      <family val="2"/>
    </font>
    <font>
      <sz val="12"/>
      <name val="Lucida Sans Unicode"/>
      <family val="2"/>
    </font>
    <font>
      <b/>
      <sz val="16"/>
      <color rgb="FFC00000"/>
      <name val="Lucida Sans Unicode"/>
      <family val="2"/>
    </font>
    <font>
      <sz val="11"/>
      <color theme="1"/>
      <name val="Lucida Sans Unicode"/>
      <family val="2"/>
    </font>
    <font>
      <b/>
      <sz val="11"/>
      <color theme="1"/>
      <name val="Lucida Sans Unicode"/>
      <family val="2"/>
    </font>
    <font>
      <sz val="11"/>
      <color theme="0" tint="-0.249977111117893"/>
      <name val="Lucida Sans Unicode"/>
      <family val="2"/>
    </font>
    <font>
      <b/>
      <sz val="10"/>
      <color theme="1"/>
      <name val="Lucida Sans Unicode"/>
      <family val="2"/>
    </font>
    <font>
      <sz val="10"/>
      <color theme="1"/>
      <name val="Lucida Sans Unicode"/>
      <family val="2"/>
    </font>
    <font>
      <sz val="11"/>
      <color theme="0"/>
      <name val="Lucida Sans Unicode"/>
      <family val="2"/>
    </font>
    <font>
      <b/>
      <sz val="11"/>
      <color theme="1"/>
      <name val="Calibri"/>
      <family val="2"/>
      <scheme val="minor"/>
    </font>
    <font>
      <sz val="12"/>
      <color theme="1"/>
      <name val="Lucida Sans Unicode"/>
      <family val="2"/>
    </font>
    <font>
      <b/>
      <sz val="11"/>
      <name val="Lucida Sans Unicode"/>
      <family val="2"/>
    </font>
    <font>
      <b/>
      <sz val="11"/>
      <color rgb="FFC00000"/>
      <name val="Lucida Sans Unicode"/>
      <family val="2"/>
    </font>
    <font>
      <b/>
      <i/>
      <sz val="10"/>
      <name val="Arial"/>
      <family val="2"/>
    </font>
    <font>
      <b/>
      <sz val="14"/>
      <name val="Lucida Sans Unicode"/>
      <family val="2"/>
    </font>
    <font>
      <i/>
      <sz val="10"/>
      <name val="Lucida Sans Unicode"/>
      <family val="2"/>
    </font>
    <font>
      <b/>
      <sz val="12"/>
      <color rgb="FFFF0000"/>
      <name val="Lucida Sans Unicode"/>
      <family val="2"/>
    </font>
    <font>
      <u/>
      <sz val="10"/>
      <color theme="10"/>
      <name val="Lucida Sans Unicode"/>
      <family val="2"/>
    </font>
    <font>
      <i/>
      <sz val="16"/>
      <name val="Arial"/>
      <family val="2"/>
    </font>
    <font>
      <b/>
      <i/>
      <sz val="10"/>
      <name val="Lucida Sans Unicode"/>
      <family val="2"/>
    </font>
    <font>
      <b/>
      <i/>
      <sz val="10"/>
      <color theme="1"/>
      <name val="Lucida Sans Unicode"/>
      <family val="2"/>
    </font>
  </fonts>
  <fills count="28">
    <fill>
      <patternFill patternType="none"/>
    </fill>
    <fill>
      <patternFill patternType="gray125"/>
    </fill>
    <fill>
      <patternFill patternType="solid">
        <fgColor indexed="9"/>
      </patternFill>
    </fill>
    <fill>
      <patternFill patternType="solid">
        <fgColor indexed="47"/>
      </patternFill>
    </fill>
    <fill>
      <patternFill patternType="solid">
        <fgColor indexed="22"/>
      </patternFill>
    </fill>
    <fill>
      <patternFill patternType="solid">
        <fgColor indexed="26"/>
      </patternFill>
    </fill>
    <fill>
      <patternFill patternType="solid">
        <fgColor indexed="19"/>
      </patternFill>
    </fill>
    <fill>
      <patternFill patternType="solid">
        <fgColor indexed="55"/>
      </patternFill>
    </fill>
    <fill>
      <patternFill patternType="solid">
        <fgColor indexed="25"/>
      </patternFill>
    </fill>
    <fill>
      <patternFill patternType="solid">
        <fgColor indexed="23"/>
      </patternFill>
    </fill>
    <fill>
      <patternFill patternType="solid">
        <fgColor indexed="42"/>
      </patternFill>
    </fill>
    <fill>
      <patternFill patternType="solid">
        <fgColor indexed="43"/>
      </patternFill>
    </fill>
    <fill>
      <patternFill patternType="solid">
        <fgColor indexed="45"/>
      </patternFill>
    </fill>
    <fill>
      <patternFill patternType="solid">
        <fgColor theme="0" tint="-0.14999847407452621"/>
        <bgColor indexed="64"/>
      </patternFill>
    </fill>
    <fill>
      <gradientFill degree="135">
        <stop position="0">
          <color theme="0"/>
        </stop>
        <stop position="1">
          <color rgb="FFFF5050"/>
        </stop>
      </gradientFill>
    </fill>
    <fill>
      <gradientFill degree="135">
        <stop position="0">
          <color theme="0"/>
        </stop>
        <stop position="1">
          <color rgb="FF92D050"/>
        </stop>
      </gradientFill>
    </fill>
    <fill>
      <gradientFill degree="135">
        <stop position="0">
          <color theme="0"/>
        </stop>
        <stop position="1">
          <color theme="0" tint="-0.49803155613879818"/>
        </stop>
      </gradientFill>
    </fill>
    <fill>
      <gradientFill degree="225">
        <stop position="0">
          <color theme="0"/>
        </stop>
        <stop position="1">
          <color rgb="FFFF0000"/>
        </stop>
      </gradientFill>
    </fill>
    <fill>
      <gradientFill degree="225">
        <stop position="0">
          <color theme="0"/>
        </stop>
        <stop position="1">
          <color rgb="FFFFC000"/>
        </stop>
      </gradientFill>
    </fill>
    <fill>
      <gradientFill degree="225">
        <stop position="0">
          <color theme="0"/>
        </stop>
        <stop position="1">
          <color rgb="FF92D050"/>
        </stop>
      </gradientFill>
    </fill>
    <fill>
      <patternFill patternType="solid">
        <fgColor theme="0"/>
        <bgColor indexed="64"/>
      </patternFill>
    </fill>
    <fill>
      <patternFill patternType="solid">
        <fgColor theme="4" tint="0.79998168889431442"/>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2"/>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23"/>
      </bottom>
      <diagonal/>
    </border>
    <border>
      <left/>
      <right/>
      <top/>
      <bottom style="thick">
        <color indexed="22"/>
      </bottom>
      <diagonal/>
    </border>
    <border>
      <left/>
      <right/>
      <top/>
      <bottom style="medium">
        <color indexed="55"/>
      </bottom>
      <diagonal/>
    </border>
    <border>
      <left style="thin">
        <color indexed="22"/>
      </left>
      <right style="thin">
        <color indexed="22"/>
      </right>
      <top style="thin">
        <color indexed="22"/>
      </top>
      <bottom style="thin">
        <color indexed="22"/>
      </bottom>
      <diagonal/>
    </border>
    <border>
      <left/>
      <right/>
      <top style="thin">
        <color indexed="23"/>
      </top>
      <bottom style="double">
        <color indexed="23"/>
      </bottom>
      <diagonal/>
    </border>
    <border>
      <left style="thin">
        <color indexed="63"/>
      </left>
      <right style="thin">
        <color indexed="63"/>
      </right>
      <top style="thin">
        <color indexed="63"/>
      </top>
      <bottom style="thin">
        <color indexed="63"/>
      </bottom>
      <diagonal/>
    </border>
    <border>
      <left/>
      <right/>
      <top style="medium">
        <color auto="1"/>
      </top>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style="medium">
        <color auto="1"/>
      </left>
      <right/>
      <top style="medium">
        <color auto="1"/>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theme="0" tint="-0.499984740745262"/>
      </left>
      <right/>
      <top/>
      <bottom/>
      <diagonal/>
    </border>
    <border>
      <left style="thin">
        <color theme="0" tint="-0.499984740745262"/>
      </left>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theme="0" tint="-0.499984740745262"/>
      </left>
      <right/>
      <top style="thin">
        <color indexed="64"/>
      </top>
      <bottom/>
      <diagonal/>
    </border>
  </borders>
  <cellStyleXfs count="43">
    <xf numFmtId="0" fontId="0" fillId="0" borderId="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2"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6" borderId="0" applyNumberFormat="0" applyBorder="0" applyAlignment="0" applyProtection="0"/>
    <xf numFmtId="0" fontId="19" fillId="4" borderId="0" applyNumberFormat="0" applyBorder="0" applyAlignment="0" applyProtection="0"/>
    <xf numFmtId="0" fontId="18" fillId="7"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4" borderId="0" applyNumberFormat="0" applyBorder="0" applyAlignment="0" applyProtection="0"/>
    <xf numFmtId="0" fontId="18" fillId="6"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6" borderId="0" applyNumberFormat="0" applyBorder="0" applyAlignment="0" applyProtection="0"/>
    <xf numFmtId="0" fontId="18" fillId="8" borderId="0" applyNumberFormat="0" applyBorder="0" applyAlignment="0" applyProtection="0"/>
    <xf numFmtId="0" fontId="12" fillId="2" borderId="1" applyNumberFormat="0" applyAlignment="0" applyProtection="0"/>
    <xf numFmtId="0" fontId="14" fillId="7" borderId="2" applyNumberFormat="0" applyAlignment="0" applyProtection="0"/>
    <xf numFmtId="0" fontId="13" fillId="0" borderId="3" applyNumberFormat="0" applyFill="0" applyAlignment="0" applyProtection="0"/>
    <xf numFmtId="0" fontId="7" fillId="10" borderId="0" applyNumberFormat="0" applyBorder="0" applyAlignment="0" applyProtection="0"/>
    <xf numFmtId="0" fontId="22" fillId="0" borderId="0" applyNumberFormat="0" applyFill="0" applyBorder="0" applyAlignment="0" applyProtection="0"/>
    <xf numFmtId="0" fontId="10" fillId="3" borderId="1" applyNumberFormat="0" applyAlignment="0" applyProtection="0"/>
    <xf numFmtId="0" fontId="4" fillId="0" borderId="4" applyNumberFormat="0" applyFill="0" applyAlignment="0" applyProtection="0"/>
    <xf numFmtId="0" fontId="5" fillId="0" borderId="5" applyNumberFormat="0" applyFill="0" applyAlignment="0" applyProtection="0"/>
    <xf numFmtId="0" fontId="6" fillId="0" borderId="6" applyNumberFormat="0" applyFill="0" applyAlignment="0" applyProtection="0"/>
    <xf numFmtId="0" fontId="6" fillId="0" borderId="0" applyNumberFormat="0" applyFill="0" applyBorder="0" applyAlignment="0" applyProtection="0"/>
    <xf numFmtId="0" fontId="9" fillId="11" borderId="0" applyNumberFormat="0" applyBorder="0" applyAlignment="0" applyProtection="0"/>
    <xf numFmtId="0" fontId="2" fillId="5" borderId="7" applyNumberFormat="0" applyFont="0" applyAlignment="0" applyProtection="0"/>
    <xf numFmtId="0" fontId="8" fillId="12" borderId="0" applyNumberFormat="0" applyBorder="0" applyAlignment="0" applyProtection="0"/>
    <xf numFmtId="0" fontId="3" fillId="0" borderId="0" applyNumberFormat="0" applyFill="0" applyBorder="0" applyAlignment="0" applyProtection="0"/>
    <xf numFmtId="0" fontId="17" fillId="0" borderId="8" applyNumberFormat="0" applyFill="0" applyAlignment="0" applyProtection="0"/>
    <xf numFmtId="0" fontId="11" fillId="2" borderId="9" applyNumberFormat="0" applyAlignment="0" applyProtection="0"/>
    <xf numFmtId="0" fontId="16" fillId="0" borderId="0" applyNumberFormat="0" applyFill="0" applyBorder="0" applyAlignment="0" applyProtection="0"/>
    <xf numFmtId="0" fontId="15" fillId="0" borderId="0" applyNumberFormat="0" applyFill="0" applyBorder="0" applyAlignment="0" applyProtection="0"/>
  </cellStyleXfs>
  <cellXfs count="267">
    <xf numFmtId="0" fontId="0" fillId="0" borderId="0" xfId="0"/>
    <xf numFmtId="0" fontId="0" fillId="0" borderId="0" xfId="0" applyAlignment="1">
      <alignment horizontal="left" vertical="top" wrapText="1"/>
    </xf>
    <xf numFmtId="0" fontId="21" fillId="0" borderId="13" xfId="0" applyFont="1" applyBorder="1" applyAlignment="1">
      <alignment horizontal="left" vertical="top" wrapText="1"/>
    </xf>
    <xf numFmtId="0" fontId="21" fillId="0" borderId="10" xfId="0" applyFont="1" applyBorder="1" applyAlignment="1">
      <alignment horizontal="left" vertical="top" wrapText="1"/>
    </xf>
    <xf numFmtId="0" fontId="21" fillId="0" borderId="12" xfId="0" applyFont="1" applyBorder="1" applyAlignment="1">
      <alignment horizontal="left" vertical="top" wrapText="1"/>
    </xf>
    <xf numFmtId="0" fontId="0" fillId="0" borderId="11" xfId="0" applyBorder="1" applyAlignment="1">
      <alignment horizontal="left" vertical="top" wrapText="1"/>
    </xf>
    <xf numFmtId="0" fontId="20" fillId="0" borderId="11" xfId="0" applyFont="1" applyBorder="1" applyAlignment="1">
      <alignment horizontal="left" vertical="top" wrapText="1"/>
    </xf>
    <xf numFmtId="0" fontId="23" fillId="0" borderId="0" xfId="0" applyFont="1"/>
    <xf numFmtId="0" fontId="23" fillId="0" borderId="0" xfId="0" applyFont="1" applyAlignment="1">
      <alignment vertical="center"/>
    </xf>
    <xf numFmtId="0" fontId="27" fillId="0" borderId="0" xfId="0" applyFont="1"/>
    <xf numFmtId="0" fontId="27" fillId="0" borderId="0" xfId="0" applyFont="1" applyAlignment="1">
      <alignment vertical="center"/>
    </xf>
    <xf numFmtId="0" fontId="27" fillId="13" borderId="14" xfId="0" applyFont="1" applyFill="1" applyBorder="1" applyAlignment="1">
      <alignment vertical="center"/>
    </xf>
    <xf numFmtId="0" fontId="27" fillId="13" borderId="22" xfId="0" applyFont="1" applyFill="1" applyBorder="1" applyAlignment="1">
      <alignment vertical="center"/>
    </xf>
    <xf numFmtId="0" fontId="27" fillId="13" borderId="18" xfId="0" applyFont="1" applyFill="1" applyBorder="1" applyAlignment="1">
      <alignment vertical="center"/>
    </xf>
    <xf numFmtId="0" fontId="23" fillId="13" borderId="14" xfId="0" applyFont="1" applyFill="1" applyBorder="1" applyAlignment="1">
      <alignment horizontal="center" vertical="center" wrapText="1"/>
    </xf>
    <xf numFmtId="0" fontId="2" fillId="0" borderId="11" xfId="0" applyFont="1" applyBorder="1" applyAlignment="1">
      <alignment horizontal="left" vertical="top" wrapText="1"/>
    </xf>
    <xf numFmtId="0" fontId="29" fillId="0" borderId="0" xfId="0" applyFont="1" applyAlignment="1">
      <alignment vertical="top"/>
    </xf>
    <xf numFmtId="0" fontId="29" fillId="0" borderId="0" xfId="0" applyFont="1" applyAlignment="1">
      <alignment vertical="center"/>
    </xf>
    <xf numFmtId="0" fontId="31" fillId="0" borderId="0" xfId="0" applyFont="1" applyAlignment="1">
      <alignment vertical="center"/>
    </xf>
    <xf numFmtId="0" fontId="31" fillId="0" borderId="0" xfId="0" applyFont="1" applyAlignment="1">
      <alignment vertical="top"/>
    </xf>
    <xf numFmtId="0" fontId="34" fillId="0" borderId="0" xfId="0" applyFont="1" applyAlignment="1">
      <alignment vertical="top"/>
    </xf>
    <xf numFmtId="0" fontId="0" fillId="0" borderId="0" xfId="0" applyAlignment="1">
      <alignment vertical="top"/>
    </xf>
    <xf numFmtId="0" fontId="33" fillId="0" borderId="0" xfId="0" applyFont="1" applyAlignment="1">
      <alignment vertical="center"/>
    </xf>
    <xf numFmtId="0" fontId="27" fillId="13" borderId="0" xfId="0" applyFont="1" applyFill="1" applyAlignment="1">
      <alignment vertical="center"/>
    </xf>
    <xf numFmtId="0" fontId="33" fillId="0" borderId="11" xfId="0" applyFont="1" applyBorder="1" applyAlignment="1" applyProtection="1">
      <alignment horizontal="center" vertical="center" wrapText="1"/>
      <protection locked="0"/>
    </xf>
    <xf numFmtId="0" fontId="29" fillId="20" borderId="0" xfId="0" applyFont="1" applyFill="1" applyAlignment="1">
      <alignment vertical="top"/>
    </xf>
    <xf numFmtId="0" fontId="30" fillId="20" borderId="0" xfId="0" applyFont="1" applyFill="1" applyAlignment="1">
      <alignment vertical="top"/>
    </xf>
    <xf numFmtId="0" fontId="29" fillId="20" borderId="0" xfId="0" applyFont="1" applyFill="1" applyAlignment="1">
      <alignment vertical="center"/>
    </xf>
    <xf numFmtId="0" fontId="33" fillId="20" borderId="0" xfId="0" applyFont="1" applyFill="1" applyAlignment="1">
      <alignment vertical="top"/>
    </xf>
    <xf numFmtId="0" fontId="30" fillId="17" borderId="11" xfId="0" applyFont="1" applyFill="1" applyBorder="1" applyAlignment="1">
      <alignment horizontal="center" vertical="center"/>
    </xf>
    <xf numFmtId="0" fontId="30" fillId="18" borderId="11" xfId="0" applyFont="1" applyFill="1" applyBorder="1" applyAlignment="1">
      <alignment horizontal="center" vertical="center"/>
    </xf>
    <xf numFmtId="0" fontId="30" fillId="19" borderId="11" xfId="0" applyFont="1" applyFill="1" applyBorder="1" applyAlignment="1">
      <alignment horizontal="center" vertical="center"/>
    </xf>
    <xf numFmtId="0" fontId="30" fillId="21" borderId="11" xfId="0" applyFont="1" applyFill="1" applyBorder="1" applyAlignment="1">
      <alignment horizontal="center" vertical="center"/>
    </xf>
    <xf numFmtId="0" fontId="0" fillId="20" borderId="0" xfId="0" applyFill="1" applyAlignment="1">
      <alignment vertical="top"/>
    </xf>
    <xf numFmtId="0" fontId="32" fillId="20" borderId="11" xfId="0" applyFont="1" applyFill="1" applyBorder="1" applyAlignment="1">
      <alignment horizontal="center" vertical="center" wrapText="1"/>
    </xf>
    <xf numFmtId="0" fontId="32" fillId="0" borderId="29" xfId="0" applyFont="1" applyBorder="1" applyAlignment="1">
      <alignment horizontal="center" vertical="center"/>
    </xf>
    <xf numFmtId="0" fontId="32" fillId="20" borderId="11" xfId="0" applyFont="1" applyFill="1" applyBorder="1" applyAlignment="1">
      <alignment vertical="center" wrapText="1"/>
    </xf>
    <xf numFmtId="0" fontId="30" fillId="21" borderId="11" xfId="0" applyFont="1" applyFill="1" applyBorder="1" applyAlignment="1">
      <alignment horizontal="left" vertical="center"/>
    </xf>
    <xf numFmtId="0" fontId="33" fillId="21" borderId="11" xfId="0" applyFont="1" applyFill="1" applyBorder="1" applyAlignment="1">
      <alignment horizontal="center" vertical="center"/>
    </xf>
    <xf numFmtId="0" fontId="23" fillId="20" borderId="0" xfId="0" applyFont="1" applyFill="1"/>
    <xf numFmtId="0" fontId="23" fillId="20" borderId="0" xfId="0" applyFont="1" applyFill="1" applyAlignment="1">
      <alignment vertical="center"/>
    </xf>
    <xf numFmtId="0" fontId="27" fillId="20" borderId="0" xfId="0" applyFont="1" applyFill="1"/>
    <xf numFmtId="0" fontId="27" fillId="20" borderId="0" xfId="0" applyFont="1" applyFill="1" applyAlignment="1">
      <alignment vertical="center"/>
    </xf>
    <xf numFmtId="0" fontId="27" fillId="20" borderId="0" xfId="0" applyFont="1" applyFill="1" applyAlignment="1">
      <alignment vertical="top"/>
    </xf>
    <xf numFmtId="0" fontId="23" fillId="20" borderId="23" xfId="0" applyFont="1" applyFill="1" applyBorder="1" applyAlignment="1">
      <alignment vertical="center"/>
    </xf>
    <xf numFmtId="0" fontId="27" fillId="20" borderId="18" xfId="0" applyFont="1" applyFill="1" applyBorder="1" applyAlignment="1">
      <alignment vertical="center"/>
    </xf>
    <xf numFmtId="0" fontId="27" fillId="20" borderId="23" xfId="0" applyFont="1" applyFill="1" applyBorder="1" applyAlignment="1">
      <alignment vertical="center"/>
    </xf>
    <xf numFmtId="0" fontId="37" fillId="13" borderId="21" xfId="0" applyFont="1" applyFill="1" applyBorder="1" applyAlignment="1">
      <alignment vertical="center"/>
    </xf>
    <xf numFmtId="0" fontId="37" fillId="13" borderId="23" xfId="0" applyFont="1" applyFill="1" applyBorder="1" applyAlignment="1">
      <alignment vertical="center"/>
    </xf>
    <xf numFmtId="0" fontId="23" fillId="20" borderId="23" xfId="0" applyFont="1" applyFill="1" applyBorder="1" applyAlignment="1">
      <alignment horizontal="center" vertical="center"/>
    </xf>
    <xf numFmtId="0" fontId="27" fillId="20" borderId="19" xfId="0" applyFont="1" applyFill="1" applyBorder="1" applyAlignment="1">
      <alignment vertical="center"/>
    </xf>
    <xf numFmtId="0" fontId="23" fillId="20" borderId="24" xfId="0" applyFont="1" applyFill="1" applyBorder="1" applyAlignment="1">
      <alignment horizontal="center" vertical="center"/>
    </xf>
    <xf numFmtId="0" fontId="23" fillId="20" borderId="19" xfId="0" applyFont="1" applyFill="1" applyBorder="1" applyAlignment="1">
      <alignment vertical="center"/>
    </xf>
    <xf numFmtId="0" fontId="24" fillId="20" borderId="26" xfId="0" applyFont="1" applyFill="1" applyBorder="1" applyAlignment="1">
      <alignment horizontal="left" vertical="top"/>
    </xf>
    <xf numFmtId="0" fontId="27" fillId="20" borderId="27" xfId="0" applyFont="1" applyFill="1" applyBorder="1" applyAlignment="1">
      <alignment vertical="center"/>
    </xf>
    <xf numFmtId="0" fontId="27" fillId="20" borderId="19" xfId="0" applyFont="1" applyFill="1" applyBorder="1" applyAlignment="1">
      <alignment horizontal="center" vertical="center"/>
    </xf>
    <xf numFmtId="0" fontId="23" fillId="0" borderId="0" xfId="0" applyFont="1" applyAlignment="1" applyProtection="1">
      <alignment horizontal="center" vertical="center"/>
      <protection locked="0"/>
    </xf>
    <xf numFmtId="0" fontId="23" fillId="20" borderId="0" xfId="0" applyFont="1" applyFill="1" applyAlignment="1">
      <alignment vertical="center" wrapText="1"/>
    </xf>
    <xf numFmtId="0" fontId="27" fillId="20" borderId="18" xfId="0" applyFont="1" applyFill="1" applyBorder="1"/>
    <xf numFmtId="0" fontId="24" fillId="20" borderId="25" xfId="0" applyFont="1" applyFill="1" applyBorder="1" applyAlignment="1">
      <alignment vertical="center"/>
    </xf>
    <xf numFmtId="0" fontId="23" fillId="0" borderId="18" xfId="0" applyFont="1" applyBorder="1" applyAlignment="1" applyProtection="1">
      <alignment vertical="center" wrapText="1"/>
      <protection locked="0"/>
    </xf>
    <xf numFmtId="0" fontId="23" fillId="0" borderId="18" xfId="0" applyFont="1" applyBorder="1" applyAlignment="1" applyProtection="1">
      <alignment vertical="center"/>
      <protection locked="0"/>
    </xf>
    <xf numFmtId="0" fontId="23" fillId="20" borderId="19" xfId="0" applyFont="1" applyFill="1" applyBorder="1" applyAlignment="1">
      <alignment vertical="center" wrapText="1"/>
    </xf>
    <xf numFmtId="0" fontId="27" fillId="20" borderId="0" xfId="0" applyFont="1" applyFill="1" applyAlignment="1">
      <alignment horizontal="center"/>
    </xf>
    <xf numFmtId="0" fontId="27" fillId="20" borderId="0" xfId="0" applyFont="1" applyFill="1" applyAlignment="1">
      <alignment wrapText="1"/>
    </xf>
    <xf numFmtId="0" fontId="24" fillId="20" borderId="0" xfId="0" applyFont="1" applyFill="1" applyAlignment="1">
      <alignment horizontal="left" vertical="top"/>
    </xf>
    <xf numFmtId="0" fontId="25" fillId="20" borderId="0" xfId="0" applyFont="1" applyFill="1" applyAlignment="1" applyProtection="1">
      <alignment vertical="center"/>
      <protection locked="0"/>
    </xf>
    <xf numFmtId="0" fontId="0" fillId="20" borderId="0" xfId="0" applyFill="1"/>
    <xf numFmtId="0" fontId="25" fillId="20" borderId="0" xfId="0" applyFont="1" applyFill="1" applyAlignment="1">
      <alignment horizontal="right" vertical="center"/>
    </xf>
    <xf numFmtId="0" fontId="25" fillId="20" borderId="19" xfId="0" applyFont="1" applyFill="1" applyBorder="1" applyAlignment="1">
      <alignment horizontal="right" vertical="center"/>
    </xf>
    <xf numFmtId="1" fontId="25" fillId="16" borderId="19" xfId="0" applyNumberFormat="1" applyFont="1" applyFill="1" applyBorder="1" applyAlignment="1">
      <alignment horizontal="center" vertical="center"/>
    </xf>
    <xf numFmtId="0" fontId="23" fillId="13" borderId="0" xfId="0" applyFont="1" applyFill="1" applyAlignment="1">
      <alignment horizontal="center" vertical="center" wrapText="1"/>
    </xf>
    <xf numFmtId="1" fontId="25" fillId="16" borderId="0" xfId="0" applyNumberFormat="1" applyFont="1" applyFill="1" applyAlignment="1">
      <alignment horizontal="center" vertical="center"/>
    </xf>
    <xf numFmtId="0" fontId="23" fillId="20" borderId="0" xfId="0" applyFont="1" applyFill="1" applyAlignment="1">
      <alignment horizontal="right"/>
    </xf>
    <xf numFmtId="0" fontId="24" fillId="20" borderId="0" xfId="0" applyFont="1" applyFill="1" applyAlignment="1">
      <alignment horizontal="center" vertical="center"/>
    </xf>
    <xf numFmtId="0" fontId="27" fillId="20" borderId="0" xfId="0" applyFont="1" applyFill="1" applyAlignment="1">
      <alignment horizontal="left"/>
    </xf>
    <xf numFmtId="0" fontId="28" fillId="20" borderId="0" xfId="0" applyFont="1" applyFill="1" applyAlignment="1">
      <alignment horizontal="left"/>
    </xf>
    <xf numFmtId="0" fontId="25" fillId="20" borderId="0" xfId="0" applyFont="1" applyFill="1"/>
    <xf numFmtId="0" fontId="27" fillId="20" borderId="0" xfId="0" applyFont="1" applyFill="1" applyAlignment="1">
      <alignment horizontal="left" vertical="top"/>
    </xf>
    <xf numFmtId="0" fontId="27" fillId="20" borderId="0" xfId="0" applyFont="1" applyFill="1" applyAlignment="1">
      <alignment horizontal="left" vertical="center"/>
    </xf>
    <xf numFmtId="0" fontId="24" fillId="20" borderId="0" xfId="0" applyFont="1" applyFill="1" applyAlignment="1">
      <alignment vertical="center"/>
    </xf>
    <xf numFmtId="0" fontId="36" fillId="20" borderId="0" xfId="0" applyFont="1" applyFill="1" applyAlignment="1">
      <alignment horizontal="left" vertical="top" wrapText="1"/>
    </xf>
    <xf numFmtId="0" fontId="23" fillId="20" borderId="0" xfId="0" applyFont="1" applyFill="1" applyAlignment="1">
      <alignment horizontal="center"/>
    </xf>
    <xf numFmtId="0" fontId="23" fillId="20" borderId="0" xfId="0" applyFont="1" applyFill="1" applyAlignment="1">
      <alignment horizontal="left" vertical="top"/>
    </xf>
    <xf numFmtId="0" fontId="23" fillId="20" borderId="0" xfId="0" applyFont="1" applyFill="1" applyAlignment="1">
      <alignment horizontal="left" vertical="top" wrapText="1"/>
    </xf>
    <xf numFmtId="0" fontId="37" fillId="21" borderId="30" xfId="0" applyFont="1" applyFill="1" applyBorder="1" applyAlignment="1">
      <alignment horizontal="center" vertical="center"/>
    </xf>
    <xf numFmtId="0" fontId="0" fillId="21" borderId="32" xfId="0" applyFill="1" applyBorder="1"/>
    <xf numFmtId="0" fontId="0" fillId="21" borderId="36" xfId="0" applyFill="1" applyBorder="1"/>
    <xf numFmtId="0" fontId="0" fillId="21" borderId="33" xfId="0" applyFill="1" applyBorder="1"/>
    <xf numFmtId="1" fontId="25" fillId="0" borderId="11" xfId="0" applyNumberFormat="1" applyFont="1" applyBorder="1" applyAlignment="1">
      <alignment horizontal="center" vertical="center"/>
    </xf>
    <xf numFmtId="14" fontId="0" fillId="20" borderId="0" xfId="0" applyNumberFormat="1" applyFill="1"/>
    <xf numFmtId="1" fontId="23" fillId="0" borderId="25" xfId="0" applyNumberFormat="1" applyFont="1" applyBorder="1" applyAlignment="1" applyProtection="1">
      <alignment vertical="center"/>
      <protection locked="0"/>
    </xf>
    <xf numFmtId="0" fontId="0" fillId="21" borderId="0" xfId="0" applyFill="1"/>
    <xf numFmtId="0" fontId="0" fillId="21" borderId="34" xfId="0" applyFill="1" applyBorder="1"/>
    <xf numFmtId="0" fontId="0" fillId="21" borderId="35" xfId="0" applyFill="1" applyBorder="1"/>
    <xf numFmtId="9" fontId="23" fillId="20" borderId="0" xfId="0" applyNumberFormat="1" applyFont="1" applyFill="1" applyAlignment="1">
      <alignment horizontal="center" vertical="center"/>
    </xf>
    <xf numFmtId="0" fontId="21" fillId="20" borderId="0" xfId="0" applyFont="1" applyFill="1" applyAlignment="1">
      <alignment horizontal="left"/>
    </xf>
    <xf numFmtId="0" fontId="23" fillId="21" borderId="0" xfId="0" applyFont="1" applyFill="1"/>
    <xf numFmtId="0" fontId="25" fillId="22" borderId="11" xfId="0" applyFont="1" applyFill="1" applyBorder="1" applyAlignment="1">
      <alignment horizontal="center" vertical="center"/>
    </xf>
    <xf numFmtId="0" fontId="25" fillId="23" borderId="11" xfId="0" applyFont="1" applyFill="1" applyBorder="1" applyAlignment="1">
      <alignment horizontal="center" vertical="center"/>
    </xf>
    <xf numFmtId="0" fontId="25" fillId="24" borderId="11" xfId="0" applyFont="1" applyFill="1" applyBorder="1" applyAlignment="1">
      <alignment horizontal="center" vertical="center"/>
    </xf>
    <xf numFmtId="0" fontId="25" fillId="22" borderId="11" xfId="0" applyFont="1" applyFill="1" applyBorder="1" applyAlignment="1">
      <alignment horizontal="left" vertical="center"/>
    </xf>
    <xf numFmtId="0" fontId="23" fillId="20" borderId="11" xfId="0" applyFont="1" applyFill="1" applyBorder="1" applyAlignment="1">
      <alignment horizontal="center" vertical="center"/>
    </xf>
    <xf numFmtId="0" fontId="25" fillId="23" borderId="11" xfId="0" applyFont="1" applyFill="1" applyBorder="1" applyAlignment="1">
      <alignment horizontal="left" vertical="center"/>
    </xf>
    <xf numFmtId="0" fontId="25" fillId="24" borderId="11" xfId="0" applyFont="1" applyFill="1" applyBorder="1" applyAlignment="1">
      <alignment horizontal="left" vertical="center"/>
    </xf>
    <xf numFmtId="1" fontId="21" fillId="20" borderId="11" xfId="0" applyNumberFormat="1" applyFont="1" applyFill="1" applyBorder="1" applyAlignment="1">
      <alignment horizontal="center" vertical="center"/>
    </xf>
    <xf numFmtId="0" fontId="40" fillId="20" borderId="0" xfId="0" applyFont="1" applyFill="1" applyAlignment="1">
      <alignment vertical="center"/>
    </xf>
    <xf numFmtId="0" fontId="26" fillId="21" borderId="34" xfId="0" applyFont="1" applyFill="1" applyBorder="1" applyAlignment="1">
      <alignment vertical="center"/>
    </xf>
    <xf numFmtId="0" fontId="0" fillId="20" borderId="0" xfId="0" applyFill="1" applyAlignment="1">
      <alignment horizontal="left"/>
    </xf>
    <xf numFmtId="0" fontId="23" fillId="20" borderId="0" xfId="0" applyFont="1" applyFill="1" applyAlignment="1">
      <alignment horizontal="center" vertical="center"/>
    </xf>
    <xf numFmtId="0" fontId="41" fillId="20" borderId="0" xfId="0" applyFont="1" applyFill="1" applyAlignment="1">
      <alignment horizontal="left" vertical="center" wrapText="1"/>
    </xf>
    <xf numFmtId="0" fontId="32" fillId="0" borderId="11" xfId="0" applyFont="1" applyBorder="1" applyAlignment="1">
      <alignment horizontal="center" vertical="center"/>
    </xf>
    <xf numFmtId="0" fontId="23" fillId="13" borderId="22" xfId="0" applyFont="1" applyFill="1" applyBorder="1" applyAlignment="1">
      <alignment horizontal="center" vertical="center"/>
    </xf>
    <xf numFmtId="0" fontId="23" fillId="13" borderId="18" xfId="0" applyFont="1" applyFill="1" applyBorder="1" applyAlignment="1">
      <alignment horizontal="center" vertical="center"/>
    </xf>
    <xf numFmtId="0" fontId="27" fillId="0" borderId="18" xfId="0" applyFont="1" applyBorder="1" applyAlignment="1">
      <alignment vertical="center"/>
    </xf>
    <xf numFmtId="0" fontId="27" fillId="20" borderId="14" xfId="0" applyFont="1" applyFill="1" applyBorder="1"/>
    <xf numFmtId="0" fontId="24" fillId="20" borderId="22" xfId="0" applyFont="1" applyFill="1" applyBorder="1" applyAlignment="1">
      <alignment vertical="center"/>
    </xf>
    <xf numFmtId="0" fontId="23" fillId="0" borderId="0" xfId="0" applyFont="1" applyAlignment="1" applyProtection="1">
      <alignment vertical="center"/>
      <protection hidden="1"/>
    </xf>
    <xf numFmtId="0" fontId="23" fillId="0" borderId="11" xfId="0" applyFont="1" applyBorder="1" applyAlignment="1">
      <alignment horizontal="center" vertical="center"/>
    </xf>
    <xf numFmtId="0" fontId="38" fillId="20" borderId="37" xfId="0" applyFont="1" applyFill="1" applyBorder="1" applyAlignment="1">
      <alignment vertical="center"/>
    </xf>
    <xf numFmtId="0" fontId="24" fillId="20" borderId="14" xfId="0" applyFont="1" applyFill="1" applyBorder="1" applyAlignment="1">
      <alignment vertical="center"/>
    </xf>
    <xf numFmtId="0" fontId="32" fillId="15" borderId="11" xfId="0" applyFont="1" applyFill="1" applyBorder="1" applyAlignment="1">
      <alignment horizontal="center" vertical="center" wrapText="1"/>
    </xf>
    <xf numFmtId="0" fontId="32" fillId="14" borderId="11" xfId="0" applyFont="1" applyFill="1" applyBorder="1" applyAlignment="1">
      <alignment horizontal="center" vertical="center" wrapText="1"/>
    </xf>
    <xf numFmtId="0" fontId="23" fillId="20" borderId="0" xfId="0" applyFont="1" applyFill="1" applyAlignment="1">
      <alignment horizontal="left" vertical="center"/>
    </xf>
    <xf numFmtId="0" fontId="23" fillId="20" borderId="31" xfId="0" applyFont="1" applyFill="1" applyBorder="1" applyAlignment="1">
      <alignment horizontal="center" vertical="center"/>
    </xf>
    <xf numFmtId="0" fontId="23" fillId="20" borderId="20" xfId="0" applyFont="1" applyFill="1" applyBorder="1" applyAlignment="1">
      <alignment horizontal="center" vertical="center"/>
    </xf>
    <xf numFmtId="0" fontId="23" fillId="20" borderId="30" xfId="0" applyFont="1" applyFill="1" applyBorder="1" applyAlignment="1">
      <alignment horizontal="center" vertical="center"/>
    </xf>
    <xf numFmtId="0" fontId="25" fillId="21" borderId="11" xfId="0" applyFont="1" applyFill="1" applyBorder="1" applyAlignment="1">
      <alignment horizontal="center" wrapText="1"/>
    </xf>
    <xf numFmtId="0" fontId="40" fillId="25" borderId="13" xfId="0" applyFont="1" applyFill="1" applyBorder="1"/>
    <xf numFmtId="0" fontId="0" fillId="25" borderId="10" xfId="0" applyFill="1" applyBorder="1"/>
    <xf numFmtId="0" fontId="0" fillId="25" borderId="12" xfId="0" applyFill="1" applyBorder="1"/>
    <xf numFmtId="0" fontId="0" fillId="25" borderId="34" xfId="0" applyFill="1" applyBorder="1"/>
    <xf numFmtId="0" fontId="0" fillId="25" borderId="0" xfId="0" applyFill="1"/>
    <xf numFmtId="0" fontId="0" fillId="25" borderId="35" xfId="0" applyFill="1" applyBorder="1"/>
    <xf numFmtId="0" fontId="42" fillId="25" borderId="34" xfId="0" applyFont="1" applyFill="1" applyBorder="1" applyAlignment="1">
      <alignment horizontal="left"/>
    </xf>
    <xf numFmtId="0" fontId="0" fillId="25" borderId="0" xfId="0" applyFill="1" applyAlignment="1">
      <alignment horizontal="left"/>
    </xf>
    <xf numFmtId="0" fontId="0" fillId="25" borderId="35" xfId="0" applyFill="1" applyBorder="1" applyAlignment="1">
      <alignment horizontal="left"/>
    </xf>
    <xf numFmtId="9" fontId="25" fillId="21" borderId="11" xfId="0" applyNumberFormat="1" applyFont="1" applyFill="1" applyBorder="1" applyAlignment="1">
      <alignment horizontal="center" vertical="center"/>
    </xf>
    <xf numFmtId="9" fontId="25" fillId="21" borderId="15" xfId="0" applyNumberFormat="1" applyFont="1" applyFill="1" applyBorder="1" applyAlignment="1">
      <alignment horizontal="center" vertical="center"/>
    </xf>
    <xf numFmtId="0" fontId="30" fillId="26" borderId="21" xfId="0" applyFont="1" applyFill="1" applyBorder="1" applyAlignment="1">
      <alignment vertical="top"/>
    </xf>
    <xf numFmtId="0" fontId="29" fillId="26" borderId="14" xfId="0" applyFont="1" applyFill="1" applyBorder="1" applyAlignment="1">
      <alignment vertical="top"/>
    </xf>
    <xf numFmtId="0" fontId="29" fillId="26" borderId="22" xfId="0" applyFont="1" applyFill="1" applyBorder="1" applyAlignment="1">
      <alignment vertical="top"/>
    </xf>
    <xf numFmtId="0" fontId="32" fillId="26" borderId="20" xfId="0" applyFont="1" applyFill="1" applyBorder="1" applyAlignment="1">
      <alignment vertical="top"/>
    </xf>
    <xf numFmtId="0" fontId="33" fillId="26" borderId="30" xfId="0" applyFont="1" applyFill="1" applyBorder="1" applyAlignment="1">
      <alignment vertical="top" wrapText="1"/>
    </xf>
    <xf numFmtId="0" fontId="39" fillId="26" borderId="21" xfId="0" applyFont="1" applyFill="1" applyBorder="1" applyAlignment="1">
      <alignment vertical="top"/>
    </xf>
    <xf numFmtId="0" fontId="33" fillId="26" borderId="23" xfId="0" applyFont="1" applyFill="1" applyBorder="1" applyAlignment="1">
      <alignment vertical="top"/>
    </xf>
    <xf numFmtId="0" fontId="32" fillId="26" borderId="18" xfId="0" applyFont="1" applyFill="1" applyBorder="1" applyAlignment="1">
      <alignment horizontal="left" vertical="top"/>
    </xf>
    <xf numFmtId="0" fontId="32" fillId="26" borderId="18" xfId="0" quotePrefix="1" applyFont="1" applyFill="1" applyBorder="1" applyAlignment="1">
      <alignment horizontal="left" vertical="top"/>
    </xf>
    <xf numFmtId="0" fontId="32" fillId="21" borderId="28" xfId="0" applyFont="1" applyFill="1" applyBorder="1" applyAlignment="1">
      <alignment vertical="center" wrapText="1"/>
    </xf>
    <xf numFmtId="0" fontId="23" fillId="20" borderId="16" xfId="0" applyFont="1" applyFill="1" applyBorder="1" applyAlignment="1">
      <alignment vertical="center"/>
    </xf>
    <xf numFmtId="0" fontId="23" fillId="20" borderId="17" xfId="0" applyFont="1" applyFill="1" applyBorder="1" applyAlignment="1">
      <alignment horizontal="left" vertical="top"/>
    </xf>
    <xf numFmtId="0" fontId="23" fillId="20" borderId="17" xfId="0" applyFont="1" applyFill="1" applyBorder="1" applyAlignment="1">
      <alignment vertical="top"/>
    </xf>
    <xf numFmtId="0" fontId="23" fillId="0" borderId="24" xfId="0" applyFont="1" applyBorder="1" applyAlignment="1">
      <alignment vertical="center"/>
    </xf>
    <xf numFmtId="0" fontId="23" fillId="0" borderId="19" xfId="0" applyFont="1" applyBorder="1" applyAlignment="1">
      <alignment vertical="top"/>
    </xf>
    <xf numFmtId="0" fontId="23" fillId="0" borderId="16" xfId="0" applyFont="1" applyBorder="1" applyAlignment="1">
      <alignment vertical="center"/>
    </xf>
    <xf numFmtId="0" fontId="23" fillId="0" borderId="17" xfId="0" applyFont="1" applyBorder="1" applyAlignment="1">
      <alignment horizontal="left" vertical="top"/>
    </xf>
    <xf numFmtId="0" fontId="23" fillId="0" borderId="17" xfId="0" applyFont="1" applyBorder="1" applyAlignment="1">
      <alignment vertical="top"/>
    </xf>
    <xf numFmtId="0" fontId="37" fillId="21" borderId="11" xfId="0" applyFont="1" applyFill="1" applyBorder="1" applyAlignment="1">
      <alignment horizontal="left" vertical="center"/>
    </xf>
    <xf numFmtId="0" fontId="37" fillId="21" borderId="21" xfId="0" applyFont="1" applyFill="1" applyBorder="1" applyAlignment="1">
      <alignment vertical="center"/>
    </xf>
    <xf numFmtId="0" fontId="37" fillId="21" borderId="11" xfId="0" applyFont="1" applyFill="1" applyBorder="1" applyAlignment="1">
      <alignment horizontal="center" vertical="center"/>
    </xf>
    <xf numFmtId="0" fontId="37" fillId="21" borderId="11" xfId="0" applyFont="1" applyFill="1" applyBorder="1" applyAlignment="1">
      <alignment horizontal="left"/>
    </xf>
    <xf numFmtId="0" fontId="23" fillId="20" borderId="15" xfId="0" applyFont="1" applyFill="1" applyBorder="1" applyAlignment="1">
      <alignment horizontal="center" vertical="center"/>
    </xf>
    <xf numFmtId="0" fontId="23" fillId="20" borderId="16" xfId="0" applyFont="1" applyFill="1" applyBorder="1" applyAlignment="1">
      <alignment horizontal="left" vertical="center"/>
    </xf>
    <xf numFmtId="0" fontId="25" fillId="21" borderId="23" xfId="0" applyFont="1" applyFill="1" applyBorder="1" applyAlignment="1">
      <alignment horizontal="center" vertical="center"/>
    </xf>
    <xf numFmtId="0" fontId="25" fillId="21" borderId="11" xfId="0" applyFont="1" applyFill="1" applyBorder="1" applyAlignment="1">
      <alignment horizontal="center" vertical="top"/>
    </xf>
    <xf numFmtId="0" fontId="43" fillId="20" borderId="11" xfId="29" applyFont="1" applyFill="1" applyBorder="1" applyAlignment="1">
      <alignment horizontal="left" vertical="top" wrapText="1"/>
    </xf>
    <xf numFmtId="0" fontId="43" fillId="20" borderId="16" xfId="29" applyFont="1" applyFill="1" applyBorder="1" applyAlignment="1">
      <alignment vertical="top" wrapText="1"/>
    </xf>
    <xf numFmtId="0" fontId="21" fillId="0" borderId="11" xfId="0" applyFont="1" applyBorder="1" applyAlignment="1">
      <alignment horizontal="left" vertical="center" wrapText="1"/>
    </xf>
    <xf numFmtId="0" fontId="0" fillId="0" borderId="18" xfId="0" applyBorder="1"/>
    <xf numFmtId="0" fontId="0" fillId="0" borderId="23" xfId="0" applyBorder="1"/>
    <xf numFmtId="0" fontId="46" fillId="26" borderId="22" xfId="0" applyFont="1" applyFill="1" applyBorder="1" applyAlignment="1">
      <alignment vertical="top"/>
    </xf>
    <xf numFmtId="0" fontId="33" fillId="20" borderId="16" xfId="29" applyFont="1" applyFill="1" applyBorder="1" applyAlignment="1">
      <alignment horizontal="left" vertical="top" wrapText="1"/>
    </xf>
    <xf numFmtId="0" fontId="33" fillId="20" borderId="15" xfId="29" applyFont="1" applyFill="1" applyBorder="1" applyAlignment="1">
      <alignment horizontal="left" vertical="top" wrapText="1"/>
    </xf>
    <xf numFmtId="0" fontId="43" fillId="20" borderId="11" xfId="29" applyFont="1" applyFill="1" applyBorder="1" applyAlignment="1">
      <alignment wrapText="1"/>
    </xf>
    <xf numFmtId="0" fontId="2" fillId="20" borderId="0" xfId="0" applyFont="1" applyFill="1" applyAlignment="1">
      <alignment vertical="center"/>
    </xf>
    <xf numFmtId="0" fontId="45" fillId="26" borderId="16" xfId="0" applyFont="1" applyFill="1" applyBorder="1" applyAlignment="1">
      <alignment horizontal="left"/>
    </xf>
    <xf numFmtId="0" fontId="25" fillId="26" borderId="17" xfId="0" applyFont="1" applyFill="1" applyBorder="1"/>
    <xf numFmtId="0" fontId="23" fillId="26" borderId="15" xfId="0" applyFont="1" applyFill="1" applyBorder="1"/>
    <xf numFmtId="0" fontId="23" fillId="26" borderId="23" xfId="0" applyFont="1" applyFill="1" applyBorder="1" applyAlignment="1">
      <alignment horizontal="left"/>
    </xf>
    <xf numFmtId="1" fontId="25" fillId="26" borderId="0" xfId="0" applyNumberFormat="1" applyFont="1" applyFill="1" applyAlignment="1">
      <alignment horizontal="center" vertical="center"/>
    </xf>
    <xf numFmtId="0" fontId="23" fillId="26" borderId="18" xfId="0" applyFont="1" applyFill="1" applyBorder="1"/>
    <xf numFmtId="0" fontId="23" fillId="26" borderId="24" xfId="0" applyFont="1" applyFill="1" applyBorder="1"/>
    <xf numFmtId="0" fontId="23" fillId="26" borderId="19" xfId="0" applyFont="1" applyFill="1" applyBorder="1"/>
    <xf numFmtId="0" fontId="23" fillId="26" borderId="25" xfId="0" applyFont="1" applyFill="1" applyBorder="1"/>
    <xf numFmtId="0" fontId="37" fillId="20" borderId="0" xfId="0" applyFont="1" applyFill="1" applyAlignment="1">
      <alignment horizontal="left" vertical="center" wrapText="1"/>
    </xf>
    <xf numFmtId="0" fontId="33" fillId="20" borderId="11" xfId="0" applyFont="1" applyFill="1" applyBorder="1" applyAlignment="1">
      <alignment vertical="top" wrapText="1"/>
    </xf>
    <xf numFmtId="0" fontId="23" fillId="20" borderId="0" xfId="0" applyFont="1" applyFill="1" applyAlignment="1">
      <alignment vertical="top" wrapText="1"/>
    </xf>
    <xf numFmtId="0" fontId="23" fillId="20" borderId="11" xfId="0" applyFont="1" applyFill="1" applyBorder="1" applyAlignment="1">
      <alignment vertical="top" wrapText="1"/>
    </xf>
    <xf numFmtId="17" fontId="33" fillId="20" borderId="11" xfId="0" quotePrefix="1" applyNumberFormat="1" applyFont="1" applyFill="1" applyBorder="1" applyAlignment="1">
      <alignment vertical="top" wrapText="1"/>
    </xf>
    <xf numFmtId="0" fontId="23" fillId="20" borderId="11" xfId="0" applyFont="1" applyFill="1" applyBorder="1" applyAlignment="1">
      <alignment wrapText="1"/>
    </xf>
    <xf numFmtId="0" fontId="33" fillId="26" borderId="24" xfId="0" applyFont="1" applyFill="1" applyBorder="1" applyAlignment="1">
      <alignment horizontal="left" vertical="top" wrapText="1"/>
    </xf>
    <xf numFmtId="0" fontId="33" fillId="26" borderId="25" xfId="0" applyFont="1" applyFill="1" applyBorder="1" applyAlignment="1">
      <alignment horizontal="left" vertical="top" wrapText="1"/>
    </xf>
    <xf numFmtId="0" fontId="22" fillId="20" borderId="0" xfId="29" applyFill="1" applyAlignment="1">
      <alignment vertical="top" wrapText="1"/>
    </xf>
    <xf numFmtId="0" fontId="0" fillId="26" borderId="21" xfId="0" applyFill="1" applyBorder="1"/>
    <xf numFmtId="0" fontId="0" fillId="26" borderId="14" xfId="0" applyFill="1" applyBorder="1"/>
    <xf numFmtId="0" fontId="0" fillId="26" borderId="22" xfId="0" applyFill="1" applyBorder="1"/>
    <xf numFmtId="0" fontId="0" fillId="26" borderId="23" xfId="0" applyFill="1" applyBorder="1"/>
    <xf numFmtId="0" fontId="35" fillId="26" borderId="0" xfId="0" applyFont="1" applyFill="1"/>
    <xf numFmtId="0" fontId="0" fillId="26" borderId="18" xfId="0" applyFill="1" applyBorder="1"/>
    <xf numFmtId="0" fontId="0" fillId="26" borderId="0" xfId="0" applyFill="1"/>
    <xf numFmtId="0" fontId="2" fillId="26" borderId="0" xfId="0" applyFont="1" applyFill="1"/>
    <xf numFmtId="3" fontId="2" fillId="26" borderId="0" xfId="0" applyNumberFormat="1" applyFont="1" applyFill="1" applyAlignment="1">
      <alignment horizontal="left"/>
    </xf>
    <xf numFmtId="0" fontId="0" fillId="26" borderId="24" xfId="0" applyFill="1" applyBorder="1"/>
    <xf numFmtId="0" fontId="0" fillId="26" borderId="19" xfId="0" applyFill="1" applyBorder="1"/>
    <xf numFmtId="0" fontId="0" fillId="26" borderId="25" xfId="0" applyFill="1" applyBorder="1"/>
    <xf numFmtId="0" fontId="44" fillId="25" borderId="34" xfId="0" applyFont="1" applyFill="1" applyBorder="1" applyAlignment="1">
      <alignment horizontal="left" vertical="top" wrapText="1"/>
    </xf>
    <xf numFmtId="0" fontId="44" fillId="25" borderId="0" xfId="0" applyFont="1" applyFill="1" applyAlignment="1">
      <alignment horizontal="left" vertical="top" wrapText="1"/>
    </xf>
    <xf numFmtId="0" fontId="44" fillId="25" borderId="35" xfId="0" applyFont="1" applyFill="1" applyBorder="1" applyAlignment="1">
      <alignment horizontal="left" vertical="top" wrapText="1"/>
    </xf>
    <xf numFmtId="0" fontId="44" fillId="25" borderId="32" xfId="0" applyFont="1" applyFill="1" applyBorder="1" applyAlignment="1">
      <alignment horizontal="left" vertical="top" wrapText="1"/>
    </xf>
    <xf numFmtId="0" fontId="44" fillId="25" borderId="36" xfId="0" applyFont="1" applyFill="1" applyBorder="1" applyAlignment="1">
      <alignment horizontal="left" vertical="top" wrapText="1"/>
    </xf>
    <xf numFmtId="0" fontId="44" fillId="25" borderId="33" xfId="0" applyFont="1" applyFill="1" applyBorder="1" applyAlignment="1">
      <alignment horizontal="left" vertical="top" wrapText="1"/>
    </xf>
    <xf numFmtId="0" fontId="26" fillId="21" borderId="13" xfId="0" applyFont="1" applyFill="1" applyBorder="1" applyAlignment="1">
      <alignment horizontal="center" vertical="center"/>
    </xf>
    <xf numFmtId="0" fontId="26" fillId="21" borderId="10" xfId="0" applyFont="1" applyFill="1" applyBorder="1" applyAlignment="1">
      <alignment horizontal="center" vertical="center"/>
    </xf>
    <xf numFmtId="0" fontId="26" fillId="21" borderId="12" xfId="0" applyFont="1" applyFill="1" applyBorder="1" applyAlignment="1">
      <alignment horizontal="center" vertical="center"/>
    </xf>
    <xf numFmtId="0" fontId="25" fillId="20" borderId="0" xfId="0" applyFont="1" applyFill="1" applyAlignment="1">
      <alignment horizontal="center" vertical="center"/>
    </xf>
    <xf numFmtId="0" fontId="23" fillId="20" borderId="21" xfId="0" applyFont="1" applyFill="1" applyBorder="1" applyAlignment="1">
      <alignment horizontal="left" vertical="top" wrapText="1"/>
    </xf>
    <xf numFmtId="0" fontId="23" fillId="20" borderId="14" xfId="0" applyFont="1" applyFill="1" applyBorder="1" applyAlignment="1">
      <alignment horizontal="left" vertical="top" wrapText="1"/>
    </xf>
    <xf numFmtId="0" fontId="23" fillId="20" borderId="22" xfId="0" applyFont="1" applyFill="1" applyBorder="1" applyAlignment="1">
      <alignment horizontal="left" vertical="top" wrapText="1"/>
    </xf>
    <xf numFmtId="0" fontId="23" fillId="20" borderId="23" xfId="0" applyFont="1" applyFill="1" applyBorder="1" applyAlignment="1">
      <alignment horizontal="left" vertical="top" wrapText="1"/>
    </xf>
    <xf numFmtId="0" fontId="23" fillId="20" borderId="0" xfId="0" applyFont="1" applyFill="1" applyAlignment="1">
      <alignment horizontal="left" vertical="top" wrapText="1"/>
    </xf>
    <xf numFmtId="0" fontId="23" fillId="20" borderId="18" xfId="0" applyFont="1" applyFill="1" applyBorder="1" applyAlignment="1">
      <alignment horizontal="left" vertical="top" wrapText="1"/>
    </xf>
    <xf numFmtId="0" fontId="23" fillId="20" borderId="24" xfId="0" applyFont="1" applyFill="1" applyBorder="1" applyAlignment="1">
      <alignment horizontal="left" vertical="top" wrapText="1"/>
    </xf>
    <xf numFmtId="0" fontId="23" fillId="20" borderId="19" xfId="0" applyFont="1" applyFill="1" applyBorder="1" applyAlignment="1">
      <alignment horizontal="left" vertical="top" wrapText="1"/>
    </xf>
    <xf numFmtId="0" fontId="23" fillId="20" borderId="25" xfId="0" applyFont="1" applyFill="1" applyBorder="1" applyAlignment="1">
      <alignment horizontal="left" vertical="top" wrapText="1"/>
    </xf>
    <xf numFmtId="0" fontId="23" fillId="20" borderId="0" xfId="0" applyFont="1" applyFill="1" applyAlignment="1">
      <alignment horizontal="center" vertical="center"/>
    </xf>
    <xf numFmtId="0" fontId="32" fillId="20" borderId="16" xfId="0" applyFont="1" applyFill="1" applyBorder="1" applyAlignment="1">
      <alignment horizontal="center" vertical="center" wrapText="1"/>
    </xf>
    <xf numFmtId="0" fontId="32" fillId="20" borderId="17" xfId="0" applyFont="1" applyFill="1" applyBorder="1" applyAlignment="1">
      <alignment horizontal="center" vertical="center" wrapText="1"/>
    </xf>
    <xf numFmtId="0" fontId="32" fillId="20" borderId="15" xfId="0" applyFont="1" applyFill="1" applyBorder="1" applyAlignment="1">
      <alignment horizontal="center" vertical="center" wrapText="1"/>
    </xf>
    <xf numFmtId="0" fontId="0" fillId="21" borderId="36" xfId="0" applyFill="1" applyBorder="1" applyAlignment="1">
      <alignment horizontal="center"/>
    </xf>
    <xf numFmtId="0" fontId="0" fillId="21" borderId="33" xfId="0" applyFill="1" applyBorder="1" applyAlignment="1">
      <alignment horizontal="center"/>
    </xf>
    <xf numFmtId="0" fontId="0" fillId="0" borderId="11" xfId="0" applyBorder="1" applyAlignment="1">
      <alignment horizontal="center" vertical="center" wrapText="1"/>
    </xf>
    <xf numFmtId="0" fontId="25" fillId="27" borderId="20" xfId="0" applyFont="1" applyFill="1" applyBorder="1" applyAlignment="1">
      <alignment horizontal="left" vertical="center" wrapText="1"/>
    </xf>
    <xf numFmtId="0" fontId="25" fillId="27" borderId="31" xfId="0" applyFont="1" applyFill="1" applyBorder="1" applyAlignment="1">
      <alignment horizontal="left" vertical="center" wrapText="1"/>
    </xf>
    <xf numFmtId="0" fontId="25" fillId="27" borderId="30" xfId="0" applyFont="1" applyFill="1" applyBorder="1" applyAlignment="1">
      <alignment horizontal="left" vertical="center" wrapText="1"/>
    </xf>
    <xf numFmtId="0" fontId="32" fillId="27" borderId="20" xfId="0" applyFont="1" applyFill="1" applyBorder="1" applyAlignment="1">
      <alignment horizontal="left" vertical="center" wrapText="1"/>
    </xf>
    <xf numFmtId="0" fontId="32" fillId="27" borderId="31" xfId="0" applyFont="1" applyFill="1" applyBorder="1" applyAlignment="1">
      <alignment horizontal="left" vertical="center" wrapText="1"/>
    </xf>
    <xf numFmtId="0" fontId="32" fillId="27" borderId="30" xfId="0" applyFont="1" applyFill="1" applyBorder="1" applyAlignment="1">
      <alignment horizontal="left" vertical="center" wrapText="1"/>
    </xf>
    <xf numFmtId="0" fontId="26" fillId="20" borderId="0" xfId="0" applyFont="1" applyFill="1" applyAlignment="1">
      <alignment horizontal="center" vertical="center"/>
    </xf>
    <xf numFmtId="0" fontId="26" fillId="20" borderId="19" xfId="0" applyFont="1" applyFill="1" applyBorder="1" applyAlignment="1">
      <alignment horizontal="center" vertical="center"/>
    </xf>
    <xf numFmtId="0" fontId="33" fillId="26" borderId="23" xfId="0" applyFont="1" applyFill="1" applyBorder="1" applyAlignment="1">
      <alignment horizontal="left" vertical="top"/>
    </xf>
    <xf numFmtId="0" fontId="33" fillId="26" borderId="0" xfId="0" applyFont="1" applyFill="1" applyAlignment="1">
      <alignment horizontal="left" vertical="top"/>
    </xf>
    <xf numFmtId="0" fontId="33" fillId="26" borderId="18" xfId="0" applyFont="1" applyFill="1" applyBorder="1" applyAlignment="1">
      <alignment horizontal="left" vertical="top"/>
    </xf>
    <xf numFmtId="0" fontId="33" fillId="26" borderId="24" xfId="0" applyFont="1" applyFill="1" applyBorder="1" applyAlignment="1">
      <alignment horizontal="left" vertical="top"/>
    </xf>
    <xf numFmtId="0" fontId="33" fillId="26" borderId="19" xfId="0" applyFont="1" applyFill="1" applyBorder="1" applyAlignment="1">
      <alignment horizontal="left" vertical="top"/>
    </xf>
    <xf numFmtId="0" fontId="33" fillId="26" borderId="25" xfId="0" applyFont="1" applyFill="1" applyBorder="1" applyAlignment="1">
      <alignment horizontal="left" vertical="top"/>
    </xf>
    <xf numFmtId="0" fontId="30" fillId="20" borderId="0" xfId="0" applyFont="1" applyFill="1" applyAlignment="1">
      <alignment horizontal="center" vertical="top"/>
    </xf>
    <xf numFmtId="0" fontId="37" fillId="21" borderId="16" xfId="0" applyFont="1" applyFill="1" applyBorder="1" applyAlignment="1">
      <alignment horizontal="left" vertical="center"/>
    </xf>
    <xf numFmtId="0" fontId="37" fillId="21" borderId="15" xfId="0" applyFont="1" applyFill="1" applyBorder="1" applyAlignment="1">
      <alignment horizontal="left" vertical="center"/>
    </xf>
    <xf numFmtId="0" fontId="25" fillId="21" borderId="16" xfId="0" applyFont="1" applyFill="1" applyBorder="1" applyAlignment="1">
      <alignment horizontal="left" vertical="center" wrapText="1"/>
    </xf>
    <xf numFmtId="0" fontId="25" fillId="21" borderId="15" xfId="0" applyFont="1" applyFill="1" applyBorder="1" applyAlignment="1">
      <alignment horizontal="left" vertical="center"/>
    </xf>
    <xf numFmtId="0" fontId="23" fillId="0" borderId="17" xfId="0" applyFont="1" applyBorder="1" applyAlignment="1">
      <alignment horizontal="left" vertical="center" wrapText="1"/>
    </xf>
    <xf numFmtId="0" fontId="23" fillId="0" borderId="15" xfId="0" applyFont="1" applyBorder="1" applyAlignment="1">
      <alignment horizontal="left" vertical="center" wrapText="1"/>
    </xf>
    <xf numFmtId="0" fontId="23" fillId="0" borderId="11" xfId="0" applyFont="1" applyBorder="1" applyAlignment="1">
      <alignment horizontal="left" vertical="center" wrapText="1"/>
    </xf>
    <xf numFmtId="0" fontId="37" fillId="21" borderId="30" xfId="0" applyFont="1" applyFill="1" applyBorder="1" applyAlignment="1">
      <alignment horizontal="left" vertical="center"/>
    </xf>
    <xf numFmtId="0" fontId="23" fillId="0" borderId="19" xfId="0" applyFont="1" applyBorder="1" applyAlignment="1">
      <alignment horizontal="left" vertical="center" wrapText="1"/>
    </xf>
    <xf numFmtId="0" fontId="23" fillId="0" borderId="25" xfId="0" applyFont="1" applyBorder="1" applyAlignment="1">
      <alignment horizontal="left" vertical="center" wrapText="1"/>
    </xf>
    <xf numFmtId="0" fontId="26" fillId="26" borderId="11" xfId="0" applyFont="1" applyFill="1" applyBorder="1" applyAlignment="1">
      <alignment horizontal="center" vertical="center"/>
    </xf>
    <xf numFmtId="0" fontId="33" fillId="20" borderId="16" xfId="29" applyFont="1" applyFill="1" applyBorder="1" applyAlignment="1">
      <alignment horizontal="left" vertical="top" wrapText="1"/>
    </xf>
    <xf numFmtId="0" fontId="33" fillId="20" borderId="15" xfId="29" applyFont="1" applyFill="1" applyBorder="1" applyAlignment="1">
      <alignment horizontal="left" vertical="top" wrapText="1"/>
    </xf>
    <xf numFmtId="0" fontId="33" fillId="20" borderId="11" xfId="29" applyFont="1" applyFill="1" applyBorder="1" applyAlignment="1">
      <alignment vertical="top" wrapText="1"/>
    </xf>
    <xf numFmtId="0" fontId="26" fillId="20" borderId="19" xfId="0" applyFont="1" applyFill="1" applyBorder="1" applyAlignment="1">
      <alignment horizontal="left" vertical="center"/>
    </xf>
    <xf numFmtId="0" fontId="26" fillId="20" borderId="0" xfId="0" applyFont="1" applyFill="1" applyAlignment="1">
      <alignment horizontal="left" vertical="center"/>
    </xf>
    <xf numFmtId="0" fontId="23" fillId="20" borderId="11" xfId="0" applyFont="1" applyFill="1" applyBorder="1" applyAlignment="1">
      <alignment horizontal="right" vertical="center"/>
    </xf>
    <xf numFmtId="0" fontId="23" fillId="26" borderId="11" xfId="0" applyFont="1" applyFill="1" applyBorder="1" applyAlignment="1">
      <alignment horizontal="left" vertical="center" wrapText="1"/>
    </xf>
    <xf numFmtId="0" fontId="37" fillId="21" borderId="11" xfId="0" applyFont="1" applyFill="1" applyBorder="1" applyAlignment="1">
      <alignment vertical="center"/>
    </xf>
    <xf numFmtId="0" fontId="37" fillId="21" borderId="11" xfId="0" applyFont="1" applyFill="1" applyBorder="1" applyAlignment="1">
      <alignment horizontal="left" vertical="center"/>
    </xf>
    <xf numFmtId="0" fontId="33" fillId="20" borderId="11" xfId="29" applyFont="1" applyFill="1" applyBorder="1" applyAlignment="1">
      <alignment horizontal="left" vertical="top"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Hyperlink" xfId="29" builtinId="8"/>
    <cellStyle name="Invoer" xfId="30" builtinId="20" customBuiltin="1"/>
    <cellStyle name="Kop 1" xfId="31" builtinId="16" customBuiltin="1"/>
    <cellStyle name="Kop 2" xfId="32" builtinId="17" customBuiltin="1"/>
    <cellStyle name="Kop 3" xfId="33" builtinId="18" customBuiltin="1"/>
    <cellStyle name="Kop 4" xfId="34" builtinId="19" customBuiltin="1"/>
    <cellStyle name="Neutraal" xfId="35" builtinId="28" customBuiltin="1"/>
    <cellStyle name="Notitie" xfId="36" builtinId="10" customBuiltin="1"/>
    <cellStyle name="Ongeldig" xfId="37" builtinId="27" customBuiltin="1"/>
    <cellStyle name="Standaard" xfId="0" builtinId="0"/>
    <cellStyle name="Titel" xfId="38" builtinId="15" customBuiltin="1"/>
    <cellStyle name="Totaal" xfId="39" builtinId="25" customBuiltin="1"/>
    <cellStyle name="Uitvoer" xfId="40" builtinId="21" customBuiltin="1"/>
    <cellStyle name="Verklarende tekst" xfId="41" builtinId="53" customBuiltin="1"/>
    <cellStyle name="Waarschuwingstekst" xfId="42" builtinId="11" customBuiltin="1"/>
  </cellStyles>
  <dxfs count="39">
    <dxf>
      <fill>
        <patternFill>
          <bgColor rgb="FF92D050"/>
        </patternFill>
      </fill>
    </dxf>
    <dxf>
      <fill>
        <patternFill>
          <bgColor rgb="FFFF0000"/>
        </patternFill>
      </fill>
    </dxf>
    <dxf>
      <fill>
        <patternFill>
          <bgColor rgb="FF92D050"/>
        </patternFill>
      </fill>
    </dxf>
    <dxf>
      <fill>
        <patternFill>
          <bgColor rgb="FFFF0000"/>
        </patternFill>
      </fill>
    </dxf>
    <dxf>
      <fill>
        <gradientFill degree="135">
          <stop position="0">
            <color theme="0"/>
          </stop>
          <stop position="1">
            <color rgb="FFEC7474"/>
          </stop>
        </gradientFill>
      </fill>
    </dxf>
    <dxf>
      <fill>
        <gradientFill degree="135">
          <stop position="0">
            <color theme="0"/>
          </stop>
          <stop position="1">
            <color rgb="FF92D050"/>
          </stop>
        </gradientFill>
      </fill>
    </dxf>
    <dxf>
      <fill>
        <gradientFill degree="135">
          <stop position="0">
            <color theme="0"/>
          </stop>
          <stop position="1">
            <color rgb="FFEC7474"/>
          </stop>
        </gradientFill>
      </fill>
    </dxf>
    <dxf>
      <fill>
        <gradientFill degree="135">
          <stop position="0">
            <color theme="0"/>
          </stop>
          <stop position="1">
            <color rgb="FF92D050"/>
          </stop>
        </gradientFill>
      </fill>
    </dxf>
    <dxf>
      <fill>
        <gradientFill degree="45">
          <stop position="0">
            <color rgb="FF92D050"/>
          </stop>
          <stop position="1">
            <color theme="0"/>
          </stop>
        </gradientFill>
      </fill>
    </dxf>
    <dxf>
      <fill>
        <gradientFill degree="45">
          <stop position="0">
            <color rgb="FFFF0000"/>
          </stop>
          <stop position="1">
            <color theme="0"/>
          </stop>
        </gradientFill>
      </fill>
    </dxf>
    <dxf>
      <fill>
        <gradientFill degree="45">
          <stop position="0">
            <color rgb="FF92D050"/>
          </stop>
          <stop position="1">
            <color theme="0"/>
          </stop>
        </gradientFill>
      </fill>
    </dxf>
    <dxf>
      <fill>
        <gradientFill degree="45">
          <stop position="0">
            <color rgb="FFFFC000"/>
          </stop>
          <stop position="1">
            <color theme="0"/>
          </stop>
        </gradientFill>
      </fill>
    </dxf>
    <dxf>
      <fill>
        <gradientFill degree="45">
          <stop position="0">
            <color rgb="FF92D050"/>
          </stop>
          <stop position="1">
            <color theme="0"/>
          </stop>
        </gradientFill>
      </fill>
    </dxf>
    <dxf>
      <fill>
        <gradientFill degree="45">
          <stop position="0">
            <color rgb="FFFFC000"/>
          </stop>
          <stop position="1">
            <color theme="0"/>
          </stop>
        </gradientFill>
      </fill>
    </dxf>
    <dxf>
      <fill>
        <gradientFill degree="45">
          <stop position="0">
            <color rgb="FFFF0000"/>
          </stop>
          <stop position="1">
            <color theme="0"/>
          </stop>
        </gradientFill>
      </fill>
    </dxf>
    <dxf>
      <fill>
        <gradientFill degree="45">
          <stop position="0">
            <color rgb="FF92D050"/>
          </stop>
          <stop position="1">
            <color theme="0"/>
          </stop>
        </gradientFill>
      </fill>
    </dxf>
    <dxf>
      <fill>
        <gradientFill degree="45">
          <stop position="0">
            <color rgb="FFFFC000"/>
          </stop>
          <stop position="1">
            <color theme="0"/>
          </stop>
        </gradientFill>
      </fill>
    </dxf>
    <dxf>
      <fill>
        <gradientFill degree="45">
          <stop position="0">
            <color rgb="FFFF0000"/>
          </stop>
          <stop position="1">
            <color theme="0"/>
          </stop>
        </gradientFill>
      </fill>
    </dxf>
    <dxf>
      <fill>
        <gradientFill degree="225">
          <stop position="0">
            <color theme="0"/>
          </stop>
          <stop position="1">
            <color rgb="FFFF0000"/>
          </stop>
        </gradientFill>
      </fill>
    </dxf>
    <dxf>
      <fill>
        <gradientFill degree="225">
          <stop position="0">
            <color theme="0"/>
          </stop>
          <stop position="1">
            <color rgb="FFFFC000"/>
          </stop>
        </gradientFill>
      </fill>
    </dxf>
    <dxf>
      <fill>
        <gradientFill degree="225">
          <stop position="0">
            <color theme="0"/>
          </stop>
          <stop position="1">
            <color rgb="FF92D050"/>
          </stop>
        </gradientFill>
      </fill>
    </dxf>
    <dxf>
      <fill>
        <gradientFill degree="225">
          <stop position="0">
            <color theme="0"/>
          </stop>
          <stop position="1">
            <color rgb="FF92D050"/>
          </stop>
        </gradientFill>
      </fill>
    </dxf>
    <dxf>
      <fill>
        <gradientFill degree="225">
          <stop position="0">
            <color theme="0"/>
          </stop>
          <stop position="1">
            <color rgb="FFFFC000"/>
          </stop>
        </gradientFill>
      </fill>
    </dxf>
    <dxf>
      <fill>
        <gradientFill degree="225">
          <stop position="0">
            <color theme="0"/>
          </stop>
          <stop position="1">
            <color rgb="FFFF0000"/>
          </stop>
        </gradientFill>
      </fill>
    </dxf>
    <dxf>
      <fill>
        <gradientFill degree="225">
          <stop position="0">
            <color theme="0"/>
          </stop>
          <stop position="1">
            <color rgb="FF92D050"/>
          </stop>
        </gradientFill>
      </fill>
    </dxf>
    <dxf>
      <fill>
        <gradientFill degree="225">
          <stop position="0">
            <color theme="0"/>
          </stop>
          <stop position="1">
            <color rgb="FFFFC000"/>
          </stop>
        </gradientFill>
      </fill>
    </dxf>
    <dxf>
      <fill>
        <gradientFill degree="225">
          <stop position="0">
            <color theme="0"/>
          </stop>
          <stop position="1">
            <color rgb="FFFF0000"/>
          </stop>
        </gradientFill>
      </fill>
    </dxf>
    <dxf>
      <fill>
        <gradientFill degree="45">
          <stop position="0">
            <color rgb="FFFF0000"/>
          </stop>
          <stop position="1">
            <color theme="0"/>
          </stop>
        </gradientFill>
      </fill>
    </dxf>
    <dxf>
      <fill>
        <gradientFill degree="45">
          <stop position="0">
            <color rgb="FFFFC000"/>
          </stop>
          <stop position="1">
            <color theme="0"/>
          </stop>
        </gradientFill>
      </fill>
    </dxf>
    <dxf>
      <fill>
        <gradientFill degree="45">
          <stop position="0">
            <color rgb="FF92D050"/>
          </stop>
          <stop position="1">
            <color theme="0"/>
          </stop>
        </gradientFill>
      </fill>
    </dxf>
    <dxf>
      <fill>
        <gradientFill degree="45">
          <stop position="0">
            <color rgb="FFFF0000"/>
          </stop>
          <stop position="1">
            <color theme="0"/>
          </stop>
        </gradientFill>
      </fill>
    </dxf>
    <dxf>
      <fill>
        <gradientFill degree="45">
          <stop position="0">
            <color rgb="FFFFC000"/>
          </stop>
          <stop position="1">
            <color theme="0"/>
          </stop>
        </gradientFill>
      </fill>
    </dxf>
    <dxf>
      <fill>
        <gradientFill degree="225">
          <stop position="0">
            <color theme="0"/>
          </stop>
          <stop position="1">
            <color rgb="FFFF0000"/>
          </stop>
        </gradientFill>
      </fill>
    </dxf>
    <dxf>
      <fill>
        <gradientFill degree="225">
          <stop position="0">
            <color theme="0"/>
          </stop>
          <stop position="1">
            <color rgb="FFFFC000"/>
          </stop>
        </gradientFill>
      </fill>
    </dxf>
    <dxf>
      <fill>
        <gradientFill degree="225">
          <stop position="0">
            <color theme="0"/>
          </stop>
          <stop position="1">
            <color rgb="FF92D050"/>
          </stop>
        </gradientFill>
      </fill>
    </dxf>
    <dxf>
      <fill>
        <gradientFill degree="45">
          <stop position="0">
            <color rgb="FF92D050"/>
          </stop>
          <stop position="1">
            <color theme="0"/>
          </stop>
        </gradientFill>
      </fill>
    </dxf>
    <dxf>
      <fill>
        <gradientFill degree="45">
          <stop position="0">
            <color rgb="FFFF0000"/>
          </stop>
          <stop position="1">
            <color theme="0"/>
          </stop>
        </gradientFill>
      </fill>
    </dxf>
    <dxf>
      <fill>
        <gradientFill degree="45">
          <stop position="0">
            <color rgb="FFFFC000"/>
          </stop>
          <stop position="1">
            <color theme="0"/>
          </stop>
        </gradientFill>
      </fill>
    </dxf>
    <dxf>
      <fill>
        <gradientFill degree="45">
          <stop position="0">
            <color rgb="FF92D050"/>
          </stop>
          <stop position="1">
            <color theme="0"/>
          </stop>
        </gradient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4DC8C"/>
      <color rgb="FFFF5050"/>
      <color rgb="FFEC7474"/>
      <color rgb="FF008A3E"/>
      <color rgb="FFE6968C"/>
      <color rgb="FFFDC3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417582</xdr:colOff>
      <xdr:row>3</xdr:row>
      <xdr:rowOff>189795</xdr:rowOff>
    </xdr:to>
    <xdr:pic>
      <xdr:nvPicPr>
        <xdr:cNvPr id="2" name="Picture 9" descr="NOREA">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tretch>
          <a:fillRect/>
        </a:stretch>
      </xdr:blipFill>
      <xdr:spPr bwMode="auto">
        <a:xfrm>
          <a:off x="609600" y="0"/>
          <a:ext cx="2551182" cy="7680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241300</xdr:colOff>
      <xdr:row>0</xdr:row>
      <xdr:rowOff>66675</xdr:rowOff>
    </xdr:from>
    <xdr:to>
      <xdr:col>3</xdr:col>
      <xdr:colOff>705691</xdr:colOff>
      <xdr:row>3</xdr:row>
      <xdr:rowOff>139540</xdr:rowOff>
    </xdr:to>
    <xdr:pic>
      <xdr:nvPicPr>
        <xdr:cNvPr id="3" name="Picture 9" descr="NOREA">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tretch>
          <a:fillRect/>
        </a:stretch>
      </xdr:blipFill>
      <xdr:spPr bwMode="auto">
        <a:xfrm>
          <a:off x="241300" y="66675"/>
          <a:ext cx="2551182" cy="76809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254000</xdr:colOff>
      <xdr:row>0</xdr:row>
      <xdr:rowOff>47625</xdr:rowOff>
    </xdr:from>
    <xdr:to>
      <xdr:col>2</xdr:col>
      <xdr:colOff>1736658</xdr:colOff>
      <xdr:row>3</xdr:row>
      <xdr:rowOff>137725</xdr:rowOff>
    </xdr:to>
    <xdr:pic>
      <xdr:nvPicPr>
        <xdr:cNvPr id="2" name="Picture 9" descr="NOREA">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tretch>
          <a:fillRect/>
        </a:stretch>
      </xdr:blipFill>
      <xdr:spPr bwMode="auto">
        <a:xfrm>
          <a:off x="254000" y="47625"/>
          <a:ext cx="2551182" cy="768099"/>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336550</xdr:colOff>
          <xdr:row>1</xdr:row>
          <xdr:rowOff>114300</xdr:rowOff>
        </xdr:from>
        <xdr:to>
          <xdr:col>16</xdr:col>
          <xdr:colOff>38100</xdr:colOff>
          <xdr:row>42</xdr:row>
          <xdr:rowOff>38100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257175</xdr:colOff>
      <xdr:row>0</xdr:row>
      <xdr:rowOff>66675</xdr:rowOff>
    </xdr:from>
    <xdr:to>
      <xdr:col>2</xdr:col>
      <xdr:colOff>2265123</xdr:colOff>
      <xdr:row>3</xdr:row>
      <xdr:rowOff>169546</xdr:rowOff>
    </xdr:to>
    <xdr:pic>
      <xdr:nvPicPr>
        <xdr:cNvPr id="2" name="Picture 9" descr="NOREA">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57175" y="66675"/>
          <a:ext cx="2641678" cy="79375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ctv.nl/onderwerpen/wet-beveiliging-netwerk--en-informatiesystemen/voor-wie-geldt-de-wbni/vitale-aanbieder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ackage" Target="../embeddings/Microsoft_Visio_Drawing.vsdx"/><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image" Target="../media/image2.emf"/></Relationships>
</file>

<file path=xl/worksheets/_rels/sheet6.xml.rels><?xml version="1.0" encoding="UTF-8" standalone="yes"?>
<Relationships xmlns="http://schemas.openxmlformats.org/package/2006/relationships"><Relationship Id="rId8" Type="http://schemas.openxmlformats.org/officeDocument/2006/relationships/hyperlink" Target="https://open.overheid.nl/repository/ronl-ec4dde7f-d0b3-46dc-83f7-174c42584100/1/pdf/tk-bijlage-overzicht-wet-en-regelgeving-cybersecurity.pdf" TargetMode="External"/><Relationship Id="rId13" Type="http://schemas.openxmlformats.org/officeDocument/2006/relationships/hyperlink" Target="https://www.theiia.org/en/standards/2024-standards/topical-requirements/cybersecurity/" TargetMode="External"/><Relationship Id="rId3" Type="http://schemas.openxmlformats.org/officeDocument/2006/relationships/hyperlink" Target="https://www.isaca.org/search" TargetMode="External"/><Relationship Id="rId7" Type="http://schemas.openxmlformats.org/officeDocument/2006/relationships/hyperlink" Target="https://www.iso.org/standard/75652.html" TargetMode="External"/><Relationship Id="rId12" Type="http://schemas.openxmlformats.org/officeDocument/2006/relationships/hyperlink" Target="https://www.eba.europa.eu/activities/direct-supervision-and-oversight/digital-operational-resilience-act" TargetMode="External"/><Relationship Id="rId2" Type="http://schemas.openxmlformats.org/officeDocument/2006/relationships/hyperlink" Target="http://www.sans.org/critical-security-controls/" TargetMode="External"/><Relationship Id="rId1" Type="http://schemas.openxmlformats.org/officeDocument/2006/relationships/hyperlink" Target="http://www.nist.gov/cyberframework/" TargetMode="External"/><Relationship Id="rId6" Type="http://schemas.openxmlformats.org/officeDocument/2006/relationships/hyperlink" Target="https://cloudsecurityalliance.org/research/cloud-controls-matrix/" TargetMode="External"/><Relationship Id="rId11" Type="http://schemas.openxmlformats.org/officeDocument/2006/relationships/hyperlink" Target="https://www.dnb.nl/media/vskni24i/good-practice-ib-2023.pdf" TargetMode="External"/><Relationship Id="rId5" Type="http://schemas.openxmlformats.org/officeDocument/2006/relationships/hyperlink" Target="https://docs-prv.pcisecuritystandards.org/PCI%20DSS/Standard/PCI-DSS-v4_0_1.pdf" TargetMode="External"/><Relationship Id="rId15" Type="http://schemas.openxmlformats.org/officeDocument/2006/relationships/drawing" Target="../drawings/drawing5.xml"/><Relationship Id="rId10" Type="http://schemas.openxmlformats.org/officeDocument/2006/relationships/hyperlink" Target="https://www.digitaleoverheid.nl/overzicht-van-alle-onderwerpen/nis2-richtlijn/" TargetMode="External"/><Relationship Id="rId4" Type="http://schemas.openxmlformats.org/officeDocument/2006/relationships/hyperlink" Target="https://www.isaca.org/resources/cobit" TargetMode="External"/><Relationship Id="rId9" Type="http://schemas.openxmlformats.org/officeDocument/2006/relationships/hyperlink" Target="http://www.ncsc.nl/" TargetMode="External"/><Relationship Id="rId1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D19"/>
  <sheetViews>
    <sheetView zoomScale="90" zoomScaleNormal="90" workbookViewId="0">
      <selection activeCell="C29" sqref="C29"/>
    </sheetView>
  </sheetViews>
  <sheetFormatPr defaultColWidth="8.81640625" defaultRowHeight="12.5"/>
  <cols>
    <col min="1" max="2" width="8.81640625" style="67"/>
    <col min="3" max="3" width="53.81640625" style="67" bestFit="1" customWidth="1"/>
    <col min="4" max="16384" width="8.81640625" style="67"/>
  </cols>
  <sheetData>
    <row r="1" spans="1:4">
      <c r="A1" s="193"/>
      <c r="B1" s="194"/>
      <c r="C1" s="194"/>
      <c r="D1" s="195"/>
    </row>
    <row r="2" spans="1:4" ht="14.5">
      <c r="A2" s="196"/>
      <c r="B2" s="197" t="s">
        <v>63</v>
      </c>
      <c r="C2" s="197" t="s">
        <v>64</v>
      </c>
      <c r="D2" s="198"/>
    </row>
    <row r="3" spans="1:4">
      <c r="A3" s="196"/>
      <c r="B3" s="199" t="s">
        <v>65</v>
      </c>
      <c r="C3" s="199" t="s">
        <v>66</v>
      </c>
      <c r="D3" s="198"/>
    </row>
    <row r="4" spans="1:4">
      <c r="A4" s="196"/>
      <c r="B4" s="199" t="s">
        <v>67</v>
      </c>
      <c r="C4" s="199" t="s">
        <v>68</v>
      </c>
      <c r="D4" s="198"/>
    </row>
    <row r="5" spans="1:4">
      <c r="A5" s="196"/>
      <c r="B5" s="199" t="s">
        <v>69</v>
      </c>
      <c r="C5" s="199" t="s">
        <v>70</v>
      </c>
      <c r="D5" s="198"/>
    </row>
    <row r="6" spans="1:4">
      <c r="A6" s="196"/>
      <c r="B6" s="199" t="s">
        <v>71</v>
      </c>
      <c r="C6" s="199" t="s">
        <v>72</v>
      </c>
      <c r="D6" s="198"/>
    </row>
    <row r="7" spans="1:4">
      <c r="A7" s="196"/>
      <c r="B7" s="200" t="s">
        <v>74</v>
      </c>
      <c r="C7" s="200" t="s">
        <v>75</v>
      </c>
      <c r="D7" s="198"/>
    </row>
    <row r="8" spans="1:4">
      <c r="A8" s="196"/>
      <c r="B8" s="200" t="s">
        <v>78</v>
      </c>
      <c r="C8" s="200" t="s">
        <v>79</v>
      </c>
      <c r="D8" s="198"/>
    </row>
    <row r="9" spans="1:4">
      <c r="A9" s="196"/>
      <c r="B9" s="200" t="s">
        <v>80</v>
      </c>
      <c r="C9" s="200" t="s">
        <v>81</v>
      </c>
      <c r="D9" s="198"/>
    </row>
    <row r="10" spans="1:4">
      <c r="A10" s="196"/>
      <c r="B10" s="200" t="s">
        <v>82</v>
      </c>
      <c r="C10" s="200" t="s">
        <v>83</v>
      </c>
      <c r="D10" s="198"/>
    </row>
    <row r="11" spans="1:4">
      <c r="A11" s="196"/>
      <c r="B11" s="200" t="s">
        <v>84</v>
      </c>
      <c r="C11" s="200" t="s">
        <v>85</v>
      </c>
      <c r="D11" s="198"/>
    </row>
    <row r="12" spans="1:4">
      <c r="A12" s="196"/>
      <c r="B12" s="200" t="s">
        <v>138</v>
      </c>
      <c r="C12" s="200" t="s">
        <v>139</v>
      </c>
      <c r="D12" s="198"/>
    </row>
    <row r="13" spans="1:4">
      <c r="A13" s="196"/>
      <c r="B13" s="200" t="s">
        <v>140</v>
      </c>
      <c r="C13" s="200" t="s">
        <v>141</v>
      </c>
      <c r="D13" s="198"/>
    </row>
    <row r="14" spans="1:4">
      <c r="A14" s="196"/>
      <c r="B14" s="200" t="s">
        <v>160</v>
      </c>
      <c r="C14" s="200" t="s">
        <v>161</v>
      </c>
      <c r="D14" s="198"/>
    </row>
    <row r="15" spans="1:4">
      <c r="A15" s="196"/>
      <c r="B15" s="201">
        <v>3991</v>
      </c>
      <c r="C15" s="200" t="s">
        <v>188</v>
      </c>
      <c r="D15" s="198"/>
    </row>
    <row r="16" spans="1:4">
      <c r="A16" s="196"/>
      <c r="B16" s="201">
        <v>3992</v>
      </c>
      <c r="C16" s="199" t="s">
        <v>272</v>
      </c>
      <c r="D16" s="198"/>
    </row>
    <row r="17" spans="1:4">
      <c r="A17" s="196"/>
      <c r="B17" s="201" t="s">
        <v>314</v>
      </c>
      <c r="C17" s="200" t="s">
        <v>315</v>
      </c>
      <c r="D17" s="198"/>
    </row>
    <row r="18" spans="1:4">
      <c r="A18" s="196"/>
      <c r="B18" s="201"/>
      <c r="C18" s="200"/>
      <c r="D18" s="198"/>
    </row>
    <row r="19" spans="1:4">
      <c r="A19" s="202"/>
      <c r="B19" s="203"/>
      <c r="C19" s="203"/>
      <c r="D19" s="204"/>
    </row>
  </sheetData>
  <pageMargins left="0.7" right="0.7" top="0.75" bottom="0.75" header="0.3" footer="0.3"/>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1"/>
  <sheetViews>
    <sheetView tabSelected="1" zoomScale="90" zoomScaleNormal="90" workbookViewId="0">
      <selection activeCell="F5" sqref="F5:M6"/>
    </sheetView>
  </sheetViews>
  <sheetFormatPr defaultColWidth="0" defaultRowHeight="12.5" zeroHeight="1"/>
  <cols>
    <col min="1" max="1" width="9.1796875" customWidth="1"/>
    <col min="2" max="2" width="13.1796875" bestFit="1" customWidth="1"/>
    <col min="3" max="3" width="18.81640625" customWidth="1"/>
    <col min="4" max="6" width="21.81640625" customWidth="1"/>
    <col min="7" max="7" width="15.1796875" customWidth="1"/>
    <col min="8" max="8" width="13.453125" customWidth="1"/>
    <col min="9" max="16" width="13.81640625" customWidth="1"/>
    <col min="17" max="17" width="9.1796875" customWidth="1"/>
    <col min="18" max="16384" width="9.1796875" hidden="1"/>
  </cols>
  <sheetData>
    <row r="1" spans="1:17" ht="13" thickBot="1">
      <c r="A1" s="67"/>
      <c r="B1" s="67"/>
      <c r="C1" s="67"/>
      <c r="D1" s="67"/>
      <c r="E1" s="67"/>
      <c r="F1" s="67"/>
      <c r="G1" s="67"/>
      <c r="H1" s="67"/>
      <c r="I1" s="67"/>
      <c r="J1" s="67"/>
      <c r="K1" s="67"/>
      <c r="L1" s="67"/>
      <c r="M1" s="67"/>
      <c r="N1" s="67"/>
      <c r="O1" s="67"/>
      <c r="P1" s="67"/>
      <c r="Q1" s="67"/>
    </row>
    <row r="2" spans="1:17" ht="17.5">
      <c r="A2" s="67"/>
      <c r="B2" s="67"/>
      <c r="C2" s="67"/>
      <c r="D2" s="67"/>
      <c r="E2" s="67"/>
      <c r="F2" s="128" t="s">
        <v>134</v>
      </c>
      <c r="G2" s="129"/>
      <c r="H2" s="129"/>
      <c r="I2" s="129"/>
      <c r="J2" s="129"/>
      <c r="K2" s="129"/>
      <c r="L2" s="129"/>
      <c r="M2" s="130"/>
      <c r="N2" s="67"/>
      <c r="O2" s="67"/>
      <c r="P2" s="67"/>
      <c r="Q2" s="67"/>
    </row>
    <row r="3" spans="1:17">
      <c r="A3" s="67"/>
      <c r="B3" s="67"/>
      <c r="C3" s="67"/>
      <c r="D3" s="67"/>
      <c r="E3" s="67"/>
      <c r="F3" s="131"/>
      <c r="G3" s="132"/>
      <c r="H3" s="132"/>
      <c r="I3" s="132"/>
      <c r="J3" s="132"/>
      <c r="K3" s="132"/>
      <c r="L3" s="132"/>
      <c r="M3" s="133"/>
      <c r="N3" s="67"/>
      <c r="O3" s="67"/>
      <c r="P3" s="67"/>
      <c r="Q3" s="67"/>
    </row>
    <row r="4" spans="1:17" ht="15">
      <c r="A4" s="67"/>
      <c r="B4" s="67"/>
      <c r="C4" s="67"/>
      <c r="D4" s="67"/>
      <c r="E4" s="67"/>
      <c r="F4" s="134" t="str">
        <f>IF(AND(E17="Hoog risico (1)",N17&gt;=7),J26,
IF(AND(E17="Hoog risico (1)",N17&lt;4),J27,
IF(OR(AND(E17="Hoog risico (1)",N17=4),AND(E17="Hoog risico (1)",N17=5),AND(E17="Hoog risico (1)",N17=6)),J26,
IF(AND(E17="Midden risico (2)",N17&gt;=7),J25,
IF(AND(E17="Midden risico (2)",N17&lt;4),J26,
IF(OR(AND(E17="Midden risico (2)",N17=4),AND(E17="Midden risico (2)",N17=5),AND(E17="Midden risico (2)",N17=6)),J26,
IF(AND(E17="Laag risico (3)",N17&gt;=7),J24,
IF(AND(E17="Laag risico (3)",N17&lt;4),J26,
IF(OR(AND(E17="Laag risico (3)",N17=4),AND(E17="Laag risico (3)",N17=5),AND(E17="Laag risico (3)",N17=6)),J25)))))))))</f>
        <v>Actie korte termijn</v>
      </c>
      <c r="G4" s="132"/>
      <c r="H4" s="132"/>
      <c r="I4" s="135"/>
      <c r="J4" s="135"/>
      <c r="K4" s="135"/>
      <c r="L4" s="135"/>
      <c r="M4" s="136"/>
      <c r="N4" s="67"/>
      <c r="O4" s="67"/>
      <c r="P4" s="67"/>
      <c r="Q4" s="67"/>
    </row>
    <row r="5" spans="1:17">
      <c r="A5" s="67"/>
      <c r="B5" s="67"/>
      <c r="C5" s="67"/>
      <c r="D5" s="67"/>
      <c r="E5" s="67"/>
      <c r="F5" s="205" t="str">
        <f>IF(F4="Geen actie",K24,
IF(F4="Actie lange termijn",K25,
IF(F4="Actie korte termijn",K26,
IF(F4="Actie zeer korte termijn",K27))))</f>
        <v>Start een project om verbeterpunten te implementeren binnen 6 maanden. Voer na 6 maanden opnieuw een ICR en CSA uit.</v>
      </c>
      <c r="G5" s="206"/>
      <c r="H5" s="206"/>
      <c r="I5" s="206"/>
      <c r="J5" s="206"/>
      <c r="K5" s="206"/>
      <c r="L5" s="206"/>
      <c r="M5" s="207"/>
      <c r="N5" s="67"/>
      <c r="O5" s="108"/>
      <c r="P5" s="67"/>
      <c r="Q5" s="67"/>
    </row>
    <row r="6" spans="1:17" ht="36" customHeight="1" thickBot="1">
      <c r="A6" s="67"/>
      <c r="B6" s="106" t="s">
        <v>12</v>
      </c>
      <c r="C6" s="42"/>
      <c r="D6" s="42"/>
      <c r="E6" s="42"/>
      <c r="F6" s="208"/>
      <c r="G6" s="209"/>
      <c r="H6" s="209"/>
      <c r="I6" s="209"/>
      <c r="J6" s="209"/>
      <c r="K6" s="209"/>
      <c r="L6" s="209"/>
      <c r="M6" s="210"/>
      <c r="N6" s="67"/>
      <c r="O6" s="108"/>
      <c r="P6" s="67"/>
      <c r="Q6" s="67"/>
    </row>
    <row r="7" spans="1:17" ht="15">
      <c r="A7" s="67"/>
      <c r="B7" s="40"/>
      <c r="C7" s="42"/>
      <c r="D7" s="66"/>
      <c r="E7" s="42"/>
      <c r="F7" s="42"/>
      <c r="G7" s="110"/>
      <c r="H7" s="110"/>
      <c r="I7" s="110"/>
      <c r="J7" s="110"/>
      <c r="K7" s="110"/>
      <c r="L7" s="110"/>
      <c r="M7" s="110"/>
      <c r="N7" s="67"/>
      <c r="O7" s="67"/>
      <c r="P7" s="67"/>
      <c r="Q7" s="67"/>
    </row>
    <row r="8" spans="1:17" ht="15">
      <c r="A8" s="67"/>
      <c r="B8" s="214" t="s">
        <v>112</v>
      </c>
      <c r="C8" s="214"/>
      <c r="D8" s="214"/>
      <c r="E8" s="214"/>
      <c r="F8" s="214"/>
      <c r="G8" s="214"/>
      <c r="H8" s="42"/>
      <c r="I8" s="214" t="s">
        <v>113</v>
      </c>
      <c r="J8" s="214"/>
      <c r="K8" s="214"/>
      <c r="L8" s="214"/>
      <c r="M8" s="214"/>
      <c r="N8" s="214"/>
      <c r="O8" s="214"/>
      <c r="P8" s="214"/>
      <c r="Q8" s="214"/>
    </row>
    <row r="9" spans="1:17" ht="16.5" customHeight="1">
      <c r="A9" s="67"/>
      <c r="B9" s="215" t="s">
        <v>110</v>
      </c>
      <c r="C9" s="216"/>
      <c r="D9" s="216"/>
      <c r="E9" s="216"/>
      <c r="F9" s="216"/>
      <c r="G9" s="217"/>
      <c r="H9" s="42"/>
      <c r="I9" s="215" t="s">
        <v>147</v>
      </c>
      <c r="J9" s="216"/>
      <c r="K9" s="216"/>
      <c r="L9" s="216"/>
      <c r="M9" s="216"/>
      <c r="N9" s="216"/>
      <c r="O9" s="216"/>
      <c r="P9" s="217"/>
      <c r="Q9" s="67"/>
    </row>
    <row r="10" spans="1:17" ht="15">
      <c r="A10" s="67"/>
      <c r="B10" s="218"/>
      <c r="C10" s="219"/>
      <c r="D10" s="219"/>
      <c r="E10" s="219"/>
      <c r="F10" s="219"/>
      <c r="G10" s="220"/>
      <c r="H10" s="42"/>
      <c r="I10" s="218"/>
      <c r="J10" s="219"/>
      <c r="K10" s="219"/>
      <c r="L10" s="219"/>
      <c r="M10" s="219"/>
      <c r="N10" s="219"/>
      <c r="O10" s="219"/>
      <c r="P10" s="220"/>
      <c r="Q10" s="67"/>
    </row>
    <row r="11" spans="1:17" ht="15">
      <c r="A11" s="67"/>
      <c r="B11" s="218"/>
      <c r="C11" s="219"/>
      <c r="D11" s="219"/>
      <c r="E11" s="219"/>
      <c r="F11" s="219"/>
      <c r="G11" s="220"/>
      <c r="H11" s="42"/>
      <c r="I11" s="218"/>
      <c r="J11" s="219"/>
      <c r="K11" s="219"/>
      <c r="L11" s="219"/>
      <c r="M11" s="219"/>
      <c r="N11" s="219"/>
      <c r="O11" s="219"/>
      <c r="P11" s="220"/>
      <c r="Q11" s="67"/>
    </row>
    <row r="12" spans="1:17" ht="15">
      <c r="A12" s="67"/>
      <c r="B12" s="218"/>
      <c r="C12" s="219"/>
      <c r="D12" s="219"/>
      <c r="E12" s="219"/>
      <c r="F12" s="219"/>
      <c r="G12" s="220"/>
      <c r="H12" s="42"/>
      <c r="I12" s="218"/>
      <c r="J12" s="219"/>
      <c r="K12" s="219"/>
      <c r="L12" s="219"/>
      <c r="M12" s="219"/>
      <c r="N12" s="219"/>
      <c r="O12" s="219"/>
      <c r="P12" s="220"/>
      <c r="Q12" s="67"/>
    </row>
    <row r="13" spans="1:17" ht="40" customHeight="1">
      <c r="A13" s="67"/>
      <c r="B13" s="221"/>
      <c r="C13" s="222"/>
      <c r="D13" s="222"/>
      <c r="E13" s="222"/>
      <c r="F13" s="222"/>
      <c r="G13" s="223"/>
      <c r="H13" s="42"/>
      <c r="I13" s="221"/>
      <c r="J13" s="222"/>
      <c r="K13" s="222"/>
      <c r="L13" s="222"/>
      <c r="M13" s="222"/>
      <c r="N13" s="222"/>
      <c r="O13" s="222"/>
      <c r="P13" s="223"/>
      <c r="Q13" s="67"/>
    </row>
    <row r="14" spans="1:17" ht="15.5" thickBot="1">
      <c r="A14" s="46"/>
      <c r="B14" s="224"/>
      <c r="C14" s="224"/>
      <c r="D14" s="224"/>
      <c r="E14" s="224"/>
      <c r="F14" s="224"/>
      <c r="G14" s="224"/>
      <c r="H14" s="42"/>
      <c r="I14" s="42"/>
      <c r="J14" s="41"/>
      <c r="K14" s="67"/>
      <c r="L14" s="67"/>
      <c r="M14" s="67"/>
      <c r="N14" s="67"/>
      <c r="O14" s="67"/>
      <c r="P14" s="67"/>
      <c r="Q14" s="67"/>
    </row>
    <row r="15" spans="1:17" ht="24" customHeight="1">
      <c r="A15" s="67"/>
      <c r="B15" s="211" t="s">
        <v>116</v>
      </c>
      <c r="C15" s="212"/>
      <c r="D15" s="212"/>
      <c r="E15" s="212"/>
      <c r="F15" s="212"/>
      <c r="G15" s="213"/>
      <c r="H15" s="67"/>
      <c r="I15" s="211" t="s">
        <v>117</v>
      </c>
      <c r="J15" s="212"/>
      <c r="K15" s="212"/>
      <c r="L15" s="212"/>
      <c r="M15" s="212"/>
      <c r="N15" s="212"/>
      <c r="O15" s="212"/>
      <c r="P15" s="213"/>
      <c r="Q15" s="67"/>
    </row>
    <row r="16" spans="1:17" ht="27" customHeight="1">
      <c r="A16" s="67"/>
      <c r="B16" s="93"/>
      <c r="C16" s="92"/>
      <c r="D16" s="92"/>
      <c r="E16" s="92"/>
      <c r="F16" s="92"/>
      <c r="G16" s="94"/>
      <c r="H16" s="67"/>
      <c r="I16" s="93"/>
      <c r="J16" s="92"/>
      <c r="K16" s="92"/>
      <c r="L16" s="92"/>
      <c r="M16" s="92"/>
      <c r="N16" s="92"/>
      <c r="O16" s="92"/>
      <c r="P16" s="94"/>
      <c r="Q16" s="67"/>
    </row>
    <row r="17" spans="1:17" ht="31.5" customHeight="1">
      <c r="A17" s="67"/>
      <c r="B17" s="93"/>
      <c r="C17" s="92"/>
      <c r="D17" s="34" t="str">
        <f>'Bepaal belang (ICR)'!G44</f>
        <v>Risicoscore</v>
      </c>
      <c r="E17" s="111" t="str">
        <f>'Bepaal belang (ICR)'!H44</f>
        <v>Hoog risico (1)</v>
      </c>
      <c r="F17" s="92"/>
      <c r="G17" s="94"/>
      <c r="H17" s="67"/>
      <c r="I17" s="93"/>
      <c r="J17" s="92"/>
      <c r="K17" s="225" t="str">
        <f>'Bepaal beheersing (CSA)'!B81</f>
        <v>Overall cyber risico score (1-10)</v>
      </c>
      <c r="L17" s="226"/>
      <c r="M17" s="227"/>
      <c r="N17" s="105">
        <f>'Bepaal beheersing (CSA)'!D81</f>
        <v>4</v>
      </c>
      <c r="O17" s="92"/>
      <c r="P17" s="94"/>
      <c r="Q17" s="67"/>
    </row>
    <row r="18" spans="1:17" ht="20.25" customHeight="1">
      <c r="A18" s="67"/>
      <c r="B18" s="93"/>
      <c r="C18" s="92"/>
      <c r="D18" s="92"/>
      <c r="E18" s="92"/>
      <c r="F18" s="92"/>
      <c r="G18" s="94"/>
      <c r="H18" s="67"/>
      <c r="I18" s="93"/>
      <c r="J18" s="92"/>
      <c r="K18" s="92"/>
      <c r="L18" s="92"/>
      <c r="M18" s="92"/>
      <c r="N18" s="92"/>
      <c r="O18" s="92"/>
      <c r="P18" s="94"/>
      <c r="Q18" s="67"/>
    </row>
    <row r="19" spans="1:17" ht="13" thickBot="1">
      <c r="A19" s="67"/>
      <c r="B19" s="86"/>
      <c r="C19" s="87"/>
      <c r="D19" s="87"/>
      <c r="E19" s="87"/>
      <c r="F19" s="87"/>
      <c r="G19" s="88"/>
      <c r="H19" s="67"/>
      <c r="I19" s="86"/>
      <c r="J19" s="87"/>
      <c r="K19" s="87"/>
      <c r="L19" s="87"/>
      <c r="M19" s="87"/>
      <c r="N19" s="87"/>
      <c r="O19" s="87"/>
      <c r="P19" s="88"/>
      <c r="Q19" s="67"/>
    </row>
    <row r="20" spans="1:17">
      <c r="A20" s="67"/>
      <c r="B20" s="67"/>
      <c r="C20" s="67"/>
      <c r="D20" s="67"/>
      <c r="E20" s="67"/>
      <c r="F20" s="67"/>
      <c r="G20" s="67"/>
      <c r="H20" s="67"/>
      <c r="I20" s="67"/>
      <c r="J20" s="67"/>
      <c r="K20" s="67"/>
      <c r="L20" s="67"/>
      <c r="M20" s="67"/>
      <c r="N20" s="67"/>
      <c r="O20" s="67"/>
      <c r="P20" s="67"/>
      <c r="Q20" s="67"/>
    </row>
    <row r="21" spans="1:17" ht="13" thickBot="1">
      <c r="A21" s="67"/>
      <c r="B21" s="67"/>
      <c r="C21" s="67"/>
      <c r="D21" s="67"/>
      <c r="E21" s="67"/>
      <c r="F21" s="67"/>
      <c r="G21" s="67"/>
      <c r="H21" s="67"/>
      <c r="I21" s="67"/>
      <c r="J21" s="67"/>
      <c r="K21" s="67"/>
      <c r="L21" s="67"/>
      <c r="M21" s="67"/>
      <c r="N21" s="67"/>
      <c r="O21" s="67"/>
      <c r="P21" s="67"/>
      <c r="Q21" s="67"/>
    </row>
    <row r="22" spans="1:17" ht="20.149999999999999" customHeight="1">
      <c r="A22" s="67"/>
      <c r="B22" s="211" t="s">
        <v>115</v>
      </c>
      <c r="C22" s="212"/>
      <c r="D22" s="212"/>
      <c r="E22" s="212"/>
      <c r="F22" s="212"/>
      <c r="G22" s="213"/>
      <c r="H22" s="67"/>
      <c r="I22" s="211" t="s">
        <v>114</v>
      </c>
      <c r="J22" s="212"/>
      <c r="K22" s="212"/>
      <c r="L22" s="212"/>
      <c r="M22" s="212"/>
      <c r="N22" s="212"/>
      <c r="O22" s="212"/>
      <c r="P22" s="213"/>
      <c r="Q22" s="67"/>
    </row>
    <row r="23" spans="1:17" ht="20.149999999999999" customHeight="1">
      <c r="A23" s="67"/>
      <c r="B23" s="107"/>
      <c r="C23" s="92"/>
      <c r="D23" s="92"/>
      <c r="E23" s="92"/>
      <c r="F23" s="92"/>
      <c r="G23" s="94"/>
      <c r="H23" s="67"/>
      <c r="I23" s="107"/>
      <c r="J23" s="92"/>
      <c r="K23" s="92"/>
      <c r="L23" s="92"/>
      <c r="M23" s="92"/>
      <c r="N23" s="92"/>
      <c r="O23" s="92"/>
      <c r="P23" s="94"/>
      <c r="Q23" s="67"/>
    </row>
    <row r="24" spans="1:17" ht="30" customHeight="1">
      <c r="A24" s="67"/>
      <c r="B24" s="93"/>
      <c r="C24" s="97"/>
      <c r="D24" s="98" t="s">
        <v>148</v>
      </c>
      <c r="E24" s="99" t="s">
        <v>149</v>
      </c>
      <c r="F24" s="100" t="s">
        <v>150</v>
      </c>
      <c r="G24" s="94"/>
      <c r="H24" s="67"/>
      <c r="I24" s="93"/>
      <c r="J24" s="167" t="s">
        <v>135</v>
      </c>
      <c r="K24" s="230" t="s">
        <v>121</v>
      </c>
      <c r="L24" s="230"/>
      <c r="M24" s="230"/>
      <c r="N24" s="230"/>
      <c r="O24" s="230"/>
      <c r="P24" s="94"/>
      <c r="Q24" s="67"/>
    </row>
    <row r="25" spans="1:17" ht="30" customHeight="1">
      <c r="A25" s="67"/>
      <c r="B25" s="93"/>
      <c r="C25" s="101" t="s">
        <v>119</v>
      </c>
      <c r="D25" s="102" t="str">
        <f>J24</f>
        <v>Geen actie</v>
      </c>
      <c r="E25" s="102" t="str">
        <f>J25</f>
        <v>Actie lange termijn</v>
      </c>
      <c r="F25" s="102" t="str">
        <f>J26</f>
        <v>Actie korte termijn</v>
      </c>
      <c r="G25" s="94"/>
      <c r="H25" s="67"/>
      <c r="I25" s="93"/>
      <c r="J25" s="167" t="s">
        <v>136</v>
      </c>
      <c r="K25" s="230" t="s">
        <v>99</v>
      </c>
      <c r="L25" s="230"/>
      <c r="M25" s="230"/>
      <c r="N25" s="230"/>
      <c r="O25" s="230"/>
      <c r="P25" s="94"/>
      <c r="Q25" s="67"/>
    </row>
    <row r="26" spans="1:17" ht="30" customHeight="1">
      <c r="A26" s="67"/>
      <c r="B26" s="93"/>
      <c r="C26" s="103" t="s">
        <v>118</v>
      </c>
      <c r="D26" s="102" t="str">
        <f>J25</f>
        <v>Actie lange termijn</v>
      </c>
      <c r="E26" s="102" t="str">
        <f>J26</f>
        <v>Actie korte termijn</v>
      </c>
      <c r="F26" s="102" t="str">
        <f>J26</f>
        <v>Actie korte termijn</v>
      </c>
      <c r="G26" s="94"/>
      <c r="H26" s="67"/>
      <c r="I26" s="93"/>
      <c r="J26" s="167" t="s">
        <v>137</v>
      </c>
      <c r="K26" s="230" t="s">
        <v>100</v>
      </c>
      <c r="L26" s="230"/>
      <c r="M26" s="230"/>
      <c r="N26" s="230"/>
      <c r="O26" s="230"/>
      <c r="P26" s="94"/>
      <c r="Q26" s="67"/>
    </row>
    <row r="27" spans="1:17" ht="30" customHeight="1">
      <c r="A27" s="67"/>
      <c r="B27" s="93"/>
      <c r="C27" s="104" t="s">
        <v>120</v>
      </c>
      <c r="D27" s="102" t="str">
        <f>J26</f>
        <v>Actie korte termijn</v>
      </c>
      <c r="E27" s="102" t="str">
        <f>J26</f>
        <v>Actie korte termijn</v>
      </c>
      <c r="F27" s="102" t="str">
        <f>J27</f>
        <v>Aktie zeer korte termijn</v>
      </c>
      <c r="G27" s="94"/>
      <c r="H27" s="67"/>
      <c r="I27" s="93"/>
      <c r="J27" s="167" t="s">
        <v>101</v>
      </c>
      <c r="K27" s="230" t="s">
        <v>102</v>
      </c>
      <c r="L27" s="230"/>
      <c r="M27" s="230"/>
      <c r="N27" s="230"/>
      <c r="O27" s="230"/>
      <c r="P27" s="94"/>
      <c r="Q27" s="67"/>
    </row>
    <row r="28" spans="1:17" ht="15.75" customHeight="1" thickBot="1">
      <c r="A28" s="67"/>
      <c r="B28" s="86"/>
      <c r="C28" s="87"/>
      <c r="D28" s="87"/>
      <c r="E28" s="87"/>
      <c r="F28" s="87"/>
      <c r="G28" s="88"/>
      <c r="H28" s="67"/>
      <c r="I28" s="86"/>
      <c r="J28" s="228"/>
      <c r="K28" s="228"/>
      <c r="L28" s="228"/>
      <c r="M28" s="228"/>
      <c r="N28" s="228"/>
      <c r="O28" s="228"/>
      <c r="P28" s="229"/>
      <c r="Q28" s="67"/>
    </row>
    <row r="29" spans="1:17" ht="40" customHeight="1">
      <c r="A29" s="67"/>
      <c r="B29" s="67"/>
      <c r="C29" s="67"/>
      <c r="D29" s="67"/>
      <c r="E29" s="67"/>
      <c r="F29" s="67"/>
      <c r="G29" s="67"/>
      <c r="H29" s="67"/>
      <c r="I29" s="67"/>
      <c r="J29" s="67"/>
      <c r="K29" s="67"/>
      <c r="L29" s="67"/>
      <c r="M29" s="67"/>
      <c r="N29" s="67"/>
      <c r="O29" s="67"/>
      <c r="P29" s="67"/>
      <c r="Q29" s="67"/>
    </row>
    <row r="30" spans="1:17" ht="40" hidden="1" customHeight="1"/>
    <row r="31" spans="1:17" ht="40" hidden="1" customHeight="1"/>
  </sheetData>
  <mergeCells count="16">
    <mergeCell ref="J28:P28"/>
    <mergeCell ref="K24:O24"/>
    <mergeCell ref="K25:O25"/>
    <mergeCell ref="K26:O26"/>
    <mergeCell ref="K27:O27"/>
    <mergeCell ref="F5:M6"/>
    <mergeCell ref="B22:G22"/>
    <mergeCell ref="B8:G8"/>
    <mergeCell ref="B9:G13"/>
    <mergeCell ref="B14:G14"/>
    <mergeCell ref="K17:M17"/>
    <mergeCell ref="I22:P22"/>
    <mergeCell ref="B15:G15"/>
    <mergeCell ref="I8:Q8"/>
    <mergeCell ref="I9:P13"/>
    <mergeCell ref="I15:P15"/>
  </mergeCells>
  <conditionalFormatting sqref="C25">
    <cfRule type="containsText" dxfId="38" priority="5" operator="containsText" text="CSA Laag">
      <formula>NOT(ISERROR(SEARCH("CSA Laag",C25)))</formula>
    </cfRule>
  </conditionalFormatting>
  <conditionalFormatting sqref="C26">
    <cfRule type="containsText" dxfId="37" priority="4" operator="containsText" text="CSA Midden">
      <formula>NOT(ISERROR(SEARCH("CSA Midden",C26)))</formula>
    </cfRule>
  </conditionalFormatting>
  <conditionalFormatting sqref="C27">
    <cfRule type="containsText" dxfId="36" priority="3" operator="containsText" text="CSA Hoog">
      <formula>NOT(ISERROR(SEARCH("CSA Hoog",C27)))</formula>
    </cfRule>
  </conditionalFormatting>
  <conditionalFormatting sqref="D24">
    <cfRule type="containsText" dxfId="35" priority="8" operator="containsText" text="ICR Laag (3)">
      <formula>NOT(ISERROR(SEARCH("ICR Laag (3)",D24)))</formula>
    </cfRule>
  </conditionalFormatting>
  <conditionalFormatting sqref="E17">
    <cfRule type="cellIs" dxfId="34" priority="18" operator="equal">
      <formula>"Laag risico (3)"</formula>
    </cfRule>
    <cfRule type="cellIs" dxfId="33" priority="19" stopIfTrue="1" operator="equal">
      <formula>"Midden risico (2)"</formula>
    </cfRule>
    <cfRule type="cellIs" dxfId="32" priority="20" stopIfTrue="1" operator="equal">
      <formula>"Hoog risico (1)"</formula>
    </cfRule>
  </conditionalFormatting>
  <conditionalFormatting sqref="E24">
    <cfRule type="containsText" dxfId="31" priority="7" stopIfTrue="1" operator="containsText" text="ICR Midden (2)">
      <formula>NOT(ISERROR(SEARCH("ICR Midden (2)",E24)))</formula>
    </cfRule>
  </conditionalFormatting>
  <conditionalFormatting sqref="F24">
    <cfRule type="containsText" dxfId="30" priority="6" operator="containsText" text="ICR Hoog (1)">
      <formula>NOT(ISERROR(SEARCH("ICR Hoog (1)",F24)))</formula>
    </cfRule>
  </conditionalFormatting>
  <conditionalFormatting sqref="N17">
    <cfRule type="cellIs" dxfId="29" priority="9" operator="greaterThanOrEqual">
      <formula>7</formula>
    </cfRule>
    <cfRule type="cellIs" dxfId="28" priority="10" operator="between">
      <formula>4</formula>
      <formula>6</formula>
    </cfRule>
    <cfRule type="cellIs" dxfId="27" priority="11" operator="lessThanOrEqual">
      <formula>3</formula>
    </cfRule>
  </conditionalFormatting>
  <pageMargins left="0.7" right="0.7" top="0.75" bottom="0.75" header="0.3" footer="0.3"/>
  <pageSetup paperSize="9" orientation="portrait" r:id="rId1"/>
  <headerFooter>
    <oddFooter>&amp;L_x000D_&amp;1#&amp;"Calibri"&amp;10&amp;K000000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
  <dimension ref="A1:XFC62"/>
  <sheetViews>
    <sheetView topLeftCell="A38" zoomScale="90" zoomScaleNormal="90" workbookViewId="0">
      <selection activeCell="D11" sqref="D11"/>
    </sheetView>
  </sheetViews>
  <sheetFormatPr defaultColWidth="9.1796875" defaultRowHeight="12.5" zeroHeight="1"/>
  <cols>
    <col min="1" max="1" width="4.81640625" style="21" customWidth="1"/>
    <col min="2" max="2" width="5.1796875" style="21" customWidth="1"/>
    <col min="3" max="3" width="21.1796875" style="21" bestFit="1" customWidth="1"/>
    <col min="4" max="4" width="56.1796875" style="21" customWidth="1"/>
    <col min="5" max="7" width="31" style="21" customWidth="1"/>
    <col min="8" max="8" width="25.81640625" style="21" customWidth="1"/>
    <col min="9" max="9" width="4.81640625" style="21" customWidth="1"/>
    <col min="10" max="16383" width="0" style="21" hidden="1" customWidth="1"/>
    <col min="16384" max="16384" width="9.1796875" style="21" hidden="1" customWidth="1"/>
  </cols>
  <sheetData>
    <row r="1" spans="1:26" s="16" customFormat="1" ht="18" customHeight="1">
      <c r="A1" s="25"/>
      <c r="B1" s="25"/>
      <c r="C1" s="25"/>
      <c r="D1" s="25"/>
      <c r="E1" s="237" t="s">
        <v>94</v>
      </c>
      <c r="F1" s="237"/>
      <c r="G1" s="25"/>
      <c r="H1" s="25"/>
      <c r="I1" s="25"/>
    </row>
    <row r="2" spans="1:26" s="16" customFormat="1" ht="18" customHeight="1">
      <c r="A2" s="25"/>
      <c r="B2" s="25"/>
      <c r="C2" s="25"/>
      <c r="D2" s="25"/>
      <c r="E2" s="237"/>
      <c r="F2" s="237"/>
      <c r="G2" s="25"/>
      <c r="H2" s="25"/>
      <c r="I2" s="25"/>
    </row>
    <row r="3" spans="1:26" s="16" customFormat="1" ht="18" customHeight="1">
      <c r="A3" s="25"/>
      <c r="B3" s="25"/>
      <c r="C3" s="25"/>
      <c r="D3" s="25"/>
      <c r="E3" s="237"/>
      <c r="F3" s="237"/>
      <c r="G3" s="25"/>
      <c r="H3" s="25"/>
      <c r="I3" s="25"/>
    </row>
    <row r="4" spans="1:26" s="16" customFormat="1" ht="18" customHeight="1">
      <c r="A4" s="25"/>
      <c r="B4" s="25"/>
      <c r="C4" s="25"/>
      <c r="D4" s="25"/>
      <c r="E4" s="238"/>
      <c r="F4" s="238"/>
      <c r="G4" s="25"/>
      <c r="H4" s="25"/>
      <c r="I4" s="25"/>
    </row>
    <row r="5" spans="1:26" s="16" customFormat="1" ht="14">
      <c r="A5" s="25"/>
      <c r="B5" s="139" t="s">
        <v>91</v>
      </c>
      <c r="C5" s="140"/>
      <c r="D5" s="140"/>
      <c r="E5" s="140"/>
      <c r="F5" s="141"/>
      <c r="G5" s="25"/>
      <c r="H5" s="25"/>
      <c r="I5" s="25"/>
    </row>
    <row r="6" spans="1:26" s="16" customFormat="1" ht="14">
      <c r="A6" s="25"/>
      <c r="B6" s="239" t="s">
        <v>133</v>
      </c>
      <c r="C6" s="240"/>
      <c r="D6" s="240"/>
      <c r="E6" s="240"/>
      <c r="F6" s="241"/>
      <c r="G6" s="25"/>
      <c r="H6" s="25"/>
      <c r="I6" s="25"/>
    </row>
    <row r="7" spans="1:26" s="16" customFormat="1" ht="14">
      <c r="A7" s="25"/>
      <c r="B7" s="242" t="s">
        <v>45</v>
      </c>
      <c r="C7" s="243"/>
      <c r="D7" s="243"/>
      <c r="E7" s="243"/>
      <c r="F7" s="244"/>
      <c r="G7" s="25"/>
      <c r="H7" s="25"/>
      <c r="I7" s="25"/>
    </row>
    <row r="8" spans="1:26" s="16" customFormat="1" ht="14">
      <c r="A8" s="25"/>
      <c r="B8" s="26"/>
      <c r="C8" s="26"/>
      <c r="D8" s="26"/>
      <c r="E8" s="245"/>
      <c r="F8" s="245"/>
      <c r="G8" s="245"/>
      <c r="H8" s="26"/>
      <c r="I8" s="25"/>
      <c r="J8" s="19"/>
      <c r="K8" s="19"/>
      <c r="L8" s="19"/>
      <c r="M8" s="19"/>
      <c r="N8" s="19"/>
      <c r="O8" s="19"/>
      <c r="P8" s="19"/>
      <c r="Q8" s="19"/>
    </row>
    <row r="9" spans="1:26" s="17" customFormat="1" ht="20.149999999999999" customHeight="1">
      <c r="A9" s="27"/>
      <c r="B9" s="37" t="s">
        <v>88</v>
      </c>
      <c r="C9" s="37" t="s">
        <v>86</v>
      </c>
      <c r="D9" s="37" t="s">
        <v>87</v>
      </c>
      <c r="E9" s="29" t="s">
        <v>46</v>
      </c>
      <c r="F9" s="30" t="s">
        <v>47</v>
      </c>
      <c r="G9" s="31" t="s">
        <v>48</v>
      </c>
      <c r="H9" s="32" t="s">
        <v>92</v>
      </c>
      <c r="I9" s="27"/>
      <c r="J9" s="18"/>
      <c r="K9" s="18"/>
      <c r="L9" s="18"/>
      <c r="M9" s="18"/>
      <c r="N9" s="18"/>
      <c r="O9" s="18"/>
      <c r="P9" s="18"/>
      <c r="Q9" s="18"/>
    </row>
    <row r="10" spans="1:26" ht="40" customHeight="1">
      <c r="A10" s="25"/>
      <c r="B10" s="38">
        <v>1</v>
      </c>
      <c r="C10" s="234" t="s">
        <v>174</v>
      </c>
      <c r="D10" s="185" t="s">
        <v>179</v>
      </c>
      <c r="E10" s="185" t="s">
        <v>25</v>
      </c>
      <c r="F10" s="185" t="s">
        <v>58</v>
      </c>
      <c r="G10" s="185" t="s">
        <v>26</v>
      </c>
      <c r="H10" s="24">
        <v>1</v>
      </c>
      <c r="I10" s="25"/>
      <c r="J10" s="20">
        <v>1</v>
      </c>
      <c r="K10" s="20">
        <v>1</v>
      </c>
      <c r="L10" s="19"/>
      <c r="M10" s="19"/>
      <c r="N10" s="19"/>
      <c r="O10" s="19"/>
      <c r="P10" s="19"/>
      <c r="Q10" s="19"/>
      <c r="R10" s="16"/>
      <c r="S10" s="16"/>
      <c r="T10" s="16"/>
      <c r="U10" s="16"/>
      <c r="V10" s="16"/>
      <c r="W10" s="16"/>
      <c r="X10" s="16"/>
      <c r="Y10" s="16"/>
      <c r="Z10" s="16"/>
    </row>
    <row r="11" spans="1:26" ht="40" customHeight="1">
      <c r="A11" s="25"/>
      <c r="B11" s="38">
        <v>2</v>
      </c>
      <c r="C11" s="235"/>
      <c r="D11" s="185" t="s">
        <v>301</v>
      </c>
      <c r="E11" s="185" t="s">
        <v>25</v>
      </c>
      <c r="F11" s="185" t="s">
        <v>58</v>
      </c>
      <c r="G11" s="185" t="s">
        <v>26</v>
      </c>
      <c r="H11" s="24">
        <v>1</v>
      </c>
      <c r="I11" s="25"/>
      <c r="J11" s="20"/>
      <c r="K11" s="20"/>
      <c r="L11" s="19"/>
      <c r="M11" s="19"/>
      <c r="N11" s="19"/>
      <c r="O11" s="19"/>
      <c r="P11" s="19"/>
      <c r="Q11" s="19"/>
      <c r="R11" s="16"/>
      <c r="S11" s="16"/>
      <c r="T11" s="16"/>
      <c r="U11" s="16"/>
      <c r="V11" s="16"/>
      <c r="W11" s="16"/>
      <c r="X11" s="16"/>
      <c r="Y11" s="16"/>
      <c r="Z11" s="16"/>
    </row>
    <row r="12" spans="1:26" ht="40" customHeight="1">
      <c r="A12" s="25"/>
      <c r="B12" s="38">
        <v>3</v>
      </c>
      <c r="C12" s="235"/>
      <c r="D12" s="185" t="s">
        <v>180</v>
      </c>
      <c r="E12" s="185" t="s">
        <v>25</v>
      </c>
      <c r="F12" s="185" t="s">
        <v>58</v>
      </c>
      <c r="G12" s="185" t="s">
        <v>26</v>
      </c>
      <c r="H12" s="24">
        <v>1</v>
      </c>
      <c r="I12" s="25"/>
      <c r="J12" s="20"/>
      <c r="K12" s="20"/>
      <c r="L12" s="19"/>
      <c r="M12" s="19"/>
      <c r="N12" s="19"/>
      <c r="O12" s="19"/>
      <c r="P12" s="19"/>
      <c r="Q12" s="19"/>
      <c r="R12" s="16"/>
      <c r="S12" s="16"/>
      <c r="T12" s="16"/>
      <c r="U12" s="16"/>
      <c r="V12" s="16"/>
      <c r="W12" s="16"/>
      <c r="X12" s="16"/>
      <c r="Y12" s="16"/>
      <c r="Z12" s="16"/>
    </row>
    <row r="13" spans="1:26" ht="40" customHeight="1">
      <c r="A13" s="25"/>
      <c r="B13" s="38">
        <v>4</v>
      </c>
      <c r="C13" s="236"/>
      <c r="D13" s="186" t="s">
        <v>302</v>
      </c>
      <c r="E13" s="185" t="s">
        <v>25</v>
      </c>
      <c r="F13" s="185" t="s">
        <v>58</v>
      </c>
      <c r="G13" s="185" t="s">
        <v>26</v>
      </c>
      <c r="H13" s="24">
        <v>1</v>
      </c>
      <c r="I13" s="25"/>
      <c r="J13" s="20">
        <v>2</v>
      </c>
      <c r="K13" s="20">
        <v>3</v>
      </c>
      <c r="L13" s="19"/>
      <c r="M13" s="19"/>
      <c r="N13" s="19"/>
      <c r="O13" s="19"/>
      <c r="P13" s="19"/>
      <c r="Q13" s="19"/>
      <c r="R13" s="16"/>
      <c r="S13" s="16"/>
      <c r="T13" s="16"/>
      <c r="U13" s="16"/>
      <c r="V13" s="16"/>
      <c r="W13" s="16"/>
      <c r="X13" s="16"/>
      <c r="Y13" s="16"/>
      <c r="Z13" s="16"/>
    </row>
    <row r="14" spans="1:26" ht="40" customHeight="1">
      <c r="A14" s="25" t="s">
        <v>5</v>
      </c>
      <c r="B14" s="38">
        <v>5</v>
      </c>
      <c r="C14" s="231" t="s">
        <v>175</v>
      </c>
      <c r="D14" s="185" t="s">
        <v>128</v>
      </c>
      <c r="E14" s="185" t="s">
        <v>49</v>
      </c>
      <c r="F14" s="185" t="s">
        <v>73</v>
      </c>
      <c r="G14" s="185" t="s">
        <v>50</v>
      </c>
      <c r="H14" s="24">
        <v>1</v>
      </c>
      <c r="I14" s="25"/>
      <c r="J14" s="20">
        <v>3</v>
      </c>
      <c r="K14" s="20"/>
      <c r="L14" s="19"/>
      <c r="M14" s="19"/>
      <c r="N14" s="19"/>
      <c r="O14" s="19"/>
      <c r="P14" s="19"/>
      <c r="Q14" s="19"/>
      <c r="R14" s="16"/>
      <c r="S14" s="16"/>
      <c r="T14" s="16"/>
      <c r="U14" s="16"/>
      <c r="V14" s="16"/>
      <c r="W14" s="16"/>
      <c r="X14" s="16"/>
      <c r="Y14" s="16"/>
      <c r="Z14" s="16"/>
    </row>
    <row r="15" spans="1:26" ht="40" customHeight="1">
      <c r="A15" s="25"/>
      <c r="B15" s="38">
        <v>6</v>
      </c>
      <c r="C15" s="232"/>
      <c r="D15" s="185" t="s">
        <v>181</v>
      </c>
      <c r="E15" s="185" t="s">
        <v>185</v>
      </c>
      <c r="F15" s="185" t="s">
        <v>51</v>
      </c>
      <c r="G15" s="185" t="s">
        <v>50</v>
      </c>
      <c r="H15" s="24">
        <v>1</v>
      </c>
      <c r="I15" s="25"/>
      <c r="J15" s="19"/>
      <c r="K15" s="19"/>
      <c r="L15" s="19"/>
      <c r="M15" s="19"/>
      <c r="N15" s="19"/>
      <c r="O15" s="19"/>
      <c r="P15" s="19"/>
      <c r="Q15" s="19"/>
      <c r="R15" s="16"/>
      <c r="S15" s="16"/>
      <c r="T15" s="16"/>
      <c r="U15" s="16"/>
      <c r="V15" s="16"/>
      <c r="W15" s="16"/>
      <c r="X15" s="16"/>
      <c r="Y15" s="16"/>
      <c r="Z15" s="16"/>
    </row>
    <row r="16" spans="1:26" ht="40" customHeight="1">
      <c r="A16" s="25" t="s">
        <v>5</v>
      </c>
      <c r="B16" s="38">
        <v>7</v>
      </c>
      <c r="C16" s="232"/>
      <c r="D16" s="185" t="s">
        <v>52</v>
      </c>
      <c r="E16" s="187" t="s">
        <v>305</v>
      </c>
      <c r="F16" s="185" t="s">
        <v>53</v>
      </c>
      <c r="G16" s="185" t="s">
        <v>196</v>
      </c>
      <c r="H16" s="24">
        <v>1</v>
      </c>
      <c r="I16" s="25"/>
      <c r="J16" s="19"/>
      <c r="K16" s="19"/>
      <c r="L16" s="19"/>
      <c r="M16" s="19"/>
      <c r="N16" s="19"/>
      <c r="O16" s="19"/>
      <c r="P16" s="19"/>
      <c r="Q16" s="19"/>
      <c r="R16" s="16"/>
      <c r="S16" s="16"/>
      <c r="T16" s="16"/>
      <c r="U16" s="16"/>
      <c r="V16" s="16"/>
      <c r="W16" s="16"/>
      <c r="X16" s="16"/>
      <c r="Y16" s="16"/>
      <c r="Z16" s="16"/>
    </row>
    <row r="17" spans="1:26" ht="40" customHeight="1">
      <c r="A17" s="25"/>
      <c r="B17" s="38">
        <v>8</v>
      </c>
      <c r="C17" s="232"/>
      <c r="D17" s="185" t="s">
        <v>192</v>
      </c>
      <c r="E17" s="185" t="s">
        <v>193</v>
      </c>
      <c r="F17" s="185" t="s">
        <v>194</v>
      </c>
      <c r="G17" s="185" t="s">
        <v>195</v>
      </c>
      <c r="H17" s="24">
        <v>1</v>
      </c>
      <c r="I17" s="25"/>
      <c r="J17" s="19"/>
      <c r="K17" s="19"/>
      <c r="L17" s="19"/>
      <c r="M17" s="19"/>
      <c r="N17" s="19"/>
      <c r="O17" s="19"/>
      <c r="P17" s="19"/>
      <c r="Q17" s="19"/>
      <c r="R17" s="16"/>
      <c r="S17" s="16"/>
      <c r="T17" s="16"/>
      <c r="U17" s="16"/>
      <c r="V17" s="16"/>
      <c r="W17" s="16"/>
      <c r="X17" s="16"/>
      <c r="Y17" s="16"/>
      <c r="Z17" s="16"/>
    </row>
    <row r="18" spans="1:26" ht="40" customHeight="1">
      <c r="A18" s="25" t="s">
        <v>5</v>
      </c>
      <c r="B18" s="38">
        <v>9</v>
      </c>
      <c r="C18" s="232"/>
      <c r="D18" s="185" t="s">
        <v>197</v>
      </c>
      <c r="E18" s="187" t="s">
        <v>306</v>
      </c>
      <c r="F18" s="187" t="s">
        <v>307</v>
      </c>
      <c r="G18" s="185" t="s">
        <v>198</v>
      </c>
      <c r="H18" s="24">
        <v>1</v>
      </c>
      <c r="I18" s="25"/>
      <c r="J18" s="19"/>
      <c r="K18" s="19"/>
      <c r="L18" s="19"/>
      <c r="M18" s="19"/>
      <c r="N18" s="19"/>
      <c r="O18" s="19"/>
      <c r="P18" s="19"/>
      <c r="Q18" s="19"/>
      <c r="R18" s="16"/>
      <c r="S18" s="16"/>
      <c r="T18" s="16"/>
      <c r="U18" s="16"/>
      <c r="V18" s="16"/>
      <c r="W18" s="16"/>
      <c r="X18" s="16"/>
      <c r="Y18" s="16"/>
      <c r="Z18" s="16"/>
    </row>
    <row r="19" spans="1:26" ht="40" customHeight="1">
      <c r="A19" s="25" t="s">
        <v>5</v>
      </c>
      <c r="B19" s="38">
        <v>10</v>
      </c>
      <c r="C19" s="232"/>
      <c r="D19" s="185" t="s">
        <v>199</v>
      </c>
      <c r="E19" s="185" t="s">
        <v>200</v>
      </c>
      <c r="F19" s="185" t="s">
        <v>201</v>
      </c>
      <c r="G19" s="185" t="s">
        <v>203</v>
      </c>
      <c r="H19" s="24">
        <v>1</v>
      </c>
      <c r="I19" s="25"/>
      <c r="J19" s="19"/>
      <c r="K19" s="19"/>
      <c r="L19" s="19"/>
      <c r="M19" s="19"/>
      <c r="N19" s="19"/>
      <c r="O19" s="19"/>
      <c r="P19" s="19"/>
      <c r="Q19" s="19"/>
      <c r="R19" s="16"/>
      <c r="S19" s="16"/>
      <c r="T19" s="16"/>
      <c r="U19" s="16"/>
      <c r="V19" s="16"/>
      <c r="W19" s="16"/>
      <c r="X19" s="16"/>
      <c r="Y19" s="16"/>
      <c r="Z19" s="16"/>
    </row>
    <row r="20" spans="1:26" ht="40" customHeight="1">
      <c r="A20" s="25" t="s">
        <v>5</v>
      </c>
      <c r="B20" s="38">
        <v>11</v>
      </c>
      <c r="C20" s="232"/>
      <c r="D20" s="185" t="s">
        <v>202</v>
      </c>
      <c r="E20" s="185" t="s">
        <v>54</v>
      </c>
      <c r="F20" s="188" t="s">
        <v>55</v>
      </c>
      <c r="G20" s="185" t="s">
        <v>56</v>
      </c>
      <c r="H20" s="24">
        <v>1</v>
      </c>
      <c r="I20" s="25"/>
      <c r="J20" s="19"/>
      <c r="K20" s="19"/>
      <c r="L20" s="19"/>
      <c r="M20" s="19"/>
      <c r="N20" s="19"/>
      <c r="O20" s="19"/>
      <c r="P20" s="19"/>
      <c r="Q20" s="19"/>
      <c r="R20" s="16"/>
      <c r="S20" s="16"/>
      <c r="T20" s="16"/>
      <c r="U20" s="16"/>
      <c r="V20" s="16"/>
      <c r="W20" s="16"/>
      <c r="X20" s="16"/>
      <c r="Y20" s="16"/>
      <c r="Z20" s="16"/>
    </row>
    <row r="21" spans="1:26" ht="40" customHeight="1">
      <c r="A21" s="25"/>
      <c r="B21" s="38">
        <v>12</v>
      </c>
      <c r="C21" s="232"/>
      <c r="D21" s="185" t="s">
        <v>204</v>
      </c>
      <c r="E21" s="185" t="s">
        <v>57</v>
      </c>
      <c r="F21" s="185" t="s">
        <v>209</v>
      </c>
      <c r="G21" s="185" t="s">
        <v>26</v>
      </c>
      <c r="H21" s="24">
        <v>1</v>
      </c>
      <c r="I21" s="25"/>
      <c r="J21" s="19"/>
      <c r="K21" s="19"/>
      <c r="L21" s="19"/>
      <c r="M21" s="19"/>
      <c r="N21" s="19"/>
      <c r="O21" s="19"/>
      <c r="P21" s="19"/>
      <c r="Q21" s="19"/>
      <c r="R21" s="16"/>
      <c r="S21" s="16"/>
      <c r="T21" s="16"/>
      <c r="U21" s="16"/>
      <c r="V21" s="16"/>
      <c r="W21" s="16"/>
      <c r="X21" s="16"/>
      <c r="Y21" s="16"/>
      <c r="Z21" s="16"/>
    </row>
    <row r="22" spans="1:26" ht="40" customHeight="1">
      <c r="A22" s="25"/>
      <c r="B22" s="38">
        <v>13</v>
      </c>
      <c r="C22" s="233"/>
      <c r="D22" s="186" t="s">
        <v>205</v>
      </c>
      <c r="E22" s="185" t="s">
        <v>206</v>
      </c>
      <c r="F22" s="185" t="s">
        <v>207</v>
      </c>
      <c r="G22" s="185" t="s">
        <v>208</v>
      </c>
      <c r="H22" s="24">
        <v>1</v>
      </c>
      <c r="I22" s="25"/>
      <c r="J22" s="19"/>
      <c r="K22" s="19"/>
      <c r="L22" s="19"/>
      <c r="M22" s="19"/>
      <c r="N22" s="19"/>
      <c r="O22" s="19"/>
      <c r="P22" s="19"/>
      <c r="Q22" s="19"/>
      <c r="R22" s="16"/>
      <c r="S22" s="16"/>
      <c r="T22" s="16"/>
      <c r="U22" s="16"/>
      <c r="V22" s="16"/>
      <c r="W22" s="16"/>
      <c r="X22" s="16"/>
      <c r="Y22" s="16"/>
      <c r="Z22" s="16"/>
    </row>
    <row r="23" spans="1:26" ht="40" customHeight="1">
      <c r="A23" s="25" t="s">
        <v>5</v>
      </c>
      <c r="B23" s="38">
        <v>14</v>
      </c>
      <c r="C23" s="234" t="s">
        <v>176</v>
      </c>
      <c r="D23" s="185" t="s">
        <v>210</v>
      </c>
      <c r="E23" s="185" t="s">
        <v>214</v>
      </c>
      <c r="F23" s="185" t="s">
        <v>58</v>
      </c>
      <c r="G23" s="185" t="s">
        <v>59</v>
      </c>
      <c r="H23" s="24">
        <v>1</v>
      </c>
      <c r="I23" s="25"/>
      <c r="J23" s="19"/>
      <c r="K23" s="19"/>
      <c r="L23" s="19"/>
      <c r="M23" s="19"/>
      <c r="N23" s="19"/>
      <c r="O23" s="19"/>
      <c r="P23" s="19"/>
      <c r="Q23" s="19"/>
      <c r="R23" s="16"/>
      <c r="S23" s="16"/>
      <c r="T23" s="16"/>
      <c r="U23" s="16"/>
      <c r="V23" s="16"/>
      <c r="W23" s="16"/>
      <c r="X23" s="16"/>
      <c r="Y23" s="16"/>
      <c r="Z23" s="16"/>
    </row>
    <row r="24" spans="1:26" ht="40" customHeight="1">
      <c r="A24" s="25"/>
      <c r="B24" s="38">
        <v>15</v>
      </c>
      <c r="C24" s="235"/>
      <c r="D24" s="185" t="s">
        <v>211</v>
      </c>
      <c r="E24" s="185" t="s">
        <v>189</v>
      </c>
      <c r="F24" s="185" t="s">
        <v>215</v>
      </c>
      <c r="G24" s="185" t="s">
        <v>26</v>
      </c>
      <c r="H24" s="24">
        <v>1</v>
      </c>
      <c r="I24" s="25"/>
      <c r="J24" s="19"/>
      <c r="K24" s="19"/>
      <c r="L24" s="19"/>
      <c r="M24" s="19"/>
      <c r="N24" s="19"/>
      <c r="O24" s="19"/>
      <c r="P24" s="19"/>
      <c r="Q24" s="19"/>
      <c r="R24" s="16"/>
      <c r="S24" s="16"/>
      <c r="T24" s="16"/>
      <c r="U24" s="16"/>
      <c r="V24" s="16"/>
      <c r="W24" s="16"/>
      <c r="X24" s="16"/>
      <c r="Y24" s="16"/>
      <c r="Z24" s="16"/>
    </row>
    <row r="25" spans="1:26" ht="40" customHeight="1">
      <c r="A25" s="25"/>
      <c r="B25" s="38">
        <v>16</v>
      </c>
      <c r="C25" s="235"/>
      <c r="D25" s="185" t="s">
        <v>212</v>
      </c>
      <c r="E25" s="185" t="s">
        <v>200</v>
      </c>
      <c r="F25" s="185" t="s">
        <v>216</v>
      </c>
      <c r="G25" s="187" t="s">
        <v>26</v>
      </c>
      <c r="H25" s="24">
        <v>1</v>
      </c>
      <c r="I25" s="25"/>
      <c r="J25" s="19"/>
      <c r="K25" s="19"/>
      <c r="L25" s="19"/>
      <c r="M25" s="19"/>
      <c r="N25" s="19"/>
      <c r="O25" s="19"/>
      <c r="P25" s="19"/>
      <c r="Q25" s="19"/>
      <c r="R25" s="16"/>
      <c r="S25" s="16"/>
      <c r="T25" s="16"/>
      <c r="U25" s="16"/>
      <c r="V25" s="16"/>
      <c r="W25" s="16"/>
      <c r="X25" s="16"/>
      <c r="Y25" s="16"/>
      <c r="Z25" s="16"/>
    </row>
    <row r="26" spans="1:26" ht="40" customHeight="1">
      <c r="A26" s="25"/>
      <c r="B26" s="38">
        <v>17</v>
      </c>
      <c r="C26" s="235"/>
      <c r="D26" s="185" t="s">
        <v>182</v>
      </c>
      <c r="E26" s="185" t="s">
        <v>217</v>
      </c>
      <c r="F26" s="185" t="s">
        <v>58</v>
      </c>
      <c r="G26" s="187" t="s">
        <v>50</v>
      </c>
      <c r="H26" s="24">
        <v>1</v>
      </c>
      <c r="I26" s="25"/>
      <c r="J26" s="16"/>
      <c r="K26" s="16"/>
      <c r="L26" s="16"/>
      <c r="M26" s="16"/>
      <c r="N26" s="16"/>
      <c r="O26" s="16"/>
      <c r="P26" s="16"/>
      <c r="Q26" s="16"/>
      <c r="R26" s="16"/>
      <c r="S26" s="16"/>
      <c r="T26" s="16"/>
      <c r="U26" s="16"/>
      <c r="V26" s="16"/>
      <c r="W26" s="16"/>
      <c r="X26" s="16"/>
      <c r="Y26" s="16"/>
      <c r="Z26" s="16"/>
    </row>
    <row r="27" spans="1:26" ht="40" customHeight="1">
      <c r="A27" s="25"/>
      <c r="B27" s="38">
        <v>18</v>
      </c>
      <c r="C27" s="235"/>
      <c r="D27" s="185" t="s">
        <v>183</v>
      </c>
      <c r="E27" s="187" t="s">
        <v>304</v>
      </c>
      <c r="F27" s="185" t="s">
        <v>58</v>
      </c>
      <c r="G27" s="185" t="s">
        <v>26</v>
      </c>
      <c r="H27" s="24">
        <v>1</v>
      </c>
      <c r="I27" s="25"/>
      <c r="J27" s="16"/>
      <c r="K27" s="16"/>
      <c r="L27" s="16"/>
      <c r="M27" s="16"/>
      <c r="N27" s="16"/>
      <c r="O27" s="16"/>
      <c r="P27" s="16"/>
      <c r="Q27" s="16"/>
      <c r="R27" s="16"/>
      <c r="S27" s="16"/>
      <c r="T27" s="16"/>
      <c r="U27" s="16"/>
      <c r="V27" s="16"/>
      <c r="W27" s="16"/>
      <c r="X27" s="16"/>
      <c r="Y27" s="16"/>
      <c r="Z27" s="16"/>
    </row>
    <row r="28" spans="1:26" ht="40" customHeight="1">
      <c r="A28" s="25"/>
      <c r="B28" s="38">
        <v>19</v>
      </c>
      <c r="C28" s="235"/>
      <c r="D28" s="185" t="s">
        <v>213</v>
      </c>
      <c r="E28" s="185" t="s">
        <v>218</v>
      </c>
      <c r="F28" s="185" t="s">
        <v>219</v>
      </c>
      <c r="G28" s="185" t="s">
        <v>220</v>
      </c>
      <c r="H28" s="24">
        <v>1</v>
      </c>
      <c r="I28" s="25"/>
      <c r="J28" s="16"/>
      <c r="K28" s="16"/>
      <c r="L28" s="16"/>
      <c r="M28" s="16"/>
      <c r="N28" s="16"/>
      <c r="O28" s="16"/>
      <c r="P28" s="16"/>
      <c r="Q28" s="16"/>
      <c r="R28" s="16"/>
      <c r="S28" s="16"/>
      <c r="T28" s="16"/>
      <c r="U28" s="16"/>
      <c r="V28" s="16"/>
      <c r="W28" s="16"/>
      <c r="X28" s="16"/>
      <c r="Y28" s="16"/>
      <c r="Z28" s="16"/>
    </row>
    <row r="29" spans="1:26" ht="40" customHeight="1">
      <c r="A29" s="25"/>
      <c r="B29" s="38">
        <v>20</v>
      </c>
      <c r="C29" s="235"/>
      <c r="D29" s="185" t="s">
        <v>225</v>
      </c>
      <c r="E29" s="185" t="s">
        <v>226</v>
      </c>
      <c r="F29" s="185" t="s">
        <v>227</v>
      </c>
      <c r="G29" s="185" t="s">
        <v>228</v>
      </c>
      <c r="H29" s="24">
        <v>1</v>
      </c>
      <c r="I29" s="25"/>
      <c r="J29" s="16"/>
      <c r="K29" s="16"/>
      <c r="L29" s="16"/>
      <c r="M29" s="16"/>
      <c r="N29" s="16"/>
      <c r="O29" s="16"/>
      <c r="P29" s="16"/>
      <c r="Q29" s="16"/>
      <c r="R29" s="16"/>
      <c r="S29" s="16"/>
      <c r="T29" s="16"/>
      <c r="U29" s="16"/>
      <c r="V29" s="16"/>
      <c r="W29" s="16"/>
      <c r="X29" s="16"/>
      <c r="Y29" s="16"/>
      <c r="Z29" s="16"/>
    </row>
    <row r="30" spans="1:26" ht="40" customHeight="1">
      <c r="A30" s="25"/>
      <c r="B30" s="38">
        <v>21</v>
      </c>
      <c r="C30" s="236"/>
      <c r="D30" s="187" t="s">
        <v>221</v>
      </c>
      <c r="E30" s="187" t="s">
        <v>222</v>
      </c>
      <c r="F30" s="187" t="s">
        <v>223</v>
      </c>
      <c r="G30" s="187" t="s">
        <v>224</v>
      </c>
      <c r="H30" s="24">
        <v>1</v>
      </c>
      <c r="I30" s="25"/>
      <c r="J30" s="16"/>
      <c r="K30" s="16"/>
      <c r="L30" s="16"/>
      <c r="M30" s="16"/>
      <c r="N30" s="16"/>
      <c r="O30" s="16"/>
      <c r="P30" s="16"/>
      <c r="Q30" s="16"/>
      <c r="R30" s="16"/>
      <c r="S30" s="16"/>
      <c r="T30" s="16"/>
      <c r="U30" s="16"/>
      <c r="V30" s="16"/>
      <c r="W30" s="16"/>
      <c r="X30" s="16"/>
      <c r="Y30" s="16"/>
      <c r="Z30" s="16"/>
    </row>
    <row r="31" spans="1:26" ht="40" customHeight="1">
      <c r="A31" s="25" t="s">
        <v>5</v>
      </c>
      <c r="B31" s="38">
        <v>22</v>
      </c>
      <c r="C31" s="234" t="s">
        <v>177</v>
      </c>
      <c r="D31" s="187" t="s">
        <v>237</v>
      </c>
      <c r="E31" s="189" t="s">
        <v>238</v>
      </c>
      <c r="F31" s="187" t="s">
        <v>239</v>
      </c>
      <c r="G31" s="187" t="s">
        <v>240</v>
      </c>
      <c r="H31" s="24">
        <v>1</v>
      </c>
      <c r="I31" s="25"/>
      <c r="J31" s="16"/>
      <c r="K31" s="16"/>
      <c r="L31" s="16"/>
      <c r="M31" s="16"/>
      <c r="N31" s="16"/>
      <c r="O31" s="16"/>
      <c r="P31" s="16"/>
      <c r="Q31" s="16"/>
      <c r="R31" s="16"/>
      <c r="S31" s="16"/>
      <c r="T31" s="16"/>
      <c r="U31" s="16"/>
      <c r="V31" s="16"/>
      <c r="W31" s="16"/>
      <c r="X31" s="16"/>
      <c r="Y31" s="16"/>
      <c r="Z31" s="16"/>
    </row>
    <row r="32" spans="1:26" ht="40" customHeight="1">
      <c r="A32" s="25"/>
      <c r="B32" s="38">
        <v>23</v>
      </c>
      <c r="C32" s="235"/>
      <c r="D32" s="187" t="s">
        <v>241</v>
      </c>
      <c r="E32" s="187" t="s">
        <v>242</v>
      </c>
      <c r="F32" s="187" t="s">
        <v>243</v>
      </c>
      <c r="G32" s="187" t="s">
        <v>244</v>
      </c>
      <c r="H32" s="24">
        <v>1</v>
      </c>
      <c r="I32" s="25"/>
      <c r="J32" s="16"/>
      <c r="K32" s="16"/>
      <c r="L32" s="16"/>
      <c r="M32" s="16"/>
      <c r="N32" s="16"/>
      <c r="O32" s="16"/>
      <c r="P32" s="16"/>
      <c r="Q32" s="16"/>
      <c r="R32" s="16"/>
      <c r="S32" s="16"/>
      <c r="T32" s="16"/>
      <c r="U32" s="16"/>
      <c r="V32" s="16"/>
      <c r="W32" s="16"/>
      <c r="X32" s="16"/>
      <c r="Y32" s="16"/>
      <c r="Z32" s="16"/>
    </row>
    <row r="33" spans="1:26" ht="40" customHeight="1">
      <c r="A33" s="25"/>
      <c r="B33" s="38">
        <v>24</v>
      </c>
      <c r="C33" s="235"/>
      <c r="D33" s="187" t="s">
        <v>245</v>
      </c>
      <c r="E33" s="187" t="s">
        <v>246</v>
      </c>
      <c r="F33" s="187" t="s">
        <v>247</v>
      </c>
      <c r="G33" s="187" t="s">
        <v>248</v>
      </c>
      <c r="H33" s="24">
        <v>1</v>
      </c>
      <c r="I33" s="25"/>
      <c r="J33" s="16"/>
      <c r="K33" s="16"/>
      <c r="L33" s="16"/>
      <c r="M33" s="16"/>
      <c r="N33" s="16"/>
      <c r="O33" s="16"/>
      <c r="P33" s="16"/>
      <c r="Q33" s="16"/>
      <c r="R33" s="16"/>
      <c r="S33" s="16"/>
      <c r="T33" s="16"/>
      <c r="U33" s="16"/>
      <c r="V33" s="16"/>
      <c r="W33" s="16"/>
      <c r="X33" s="16"/>
      <c r="Y33" s="16"/>
      <c r="Z33" s="16"/>
    </row>
    <row r="34" spans="1:26" ht="40" customHeight="1">
      <c r="A34" s="25"/>
      <c r="B34" s="38">
        <v>25</v>
      </c>
      <c r="C34" s="235"/>
      <c r="D34" s="187" t="s">
        <v>249</v>
      </c>
      <c r="E34" s="187" t="s">
        <v>250</v>
      </c>
      <c r="F34" s="187" t="s">
        <v>251</v>
      </c>
      <c r="G34" s="187" t="s">
        <v>252</v>
      </c>
      <c r="H34" s="24">
        <v>1</v>
      </c>
      <c r="I34" s="25"/>
      <c r="J34" s="16"/>
      <c r="K34" s="16"/>
      <c r="L34" s="16"/>
      <c r="M34" s="16"/>
      <c r="N34" s="16"/>
      <c r="O34" s="16"/>
      <c r="P34" s="16"/>
      <c r="Q34" s="16"/>
      <c r="R34" s="16"/>
      <c r="S34" s="16"/>
      <c r="T34" s="16"/>
      <c r="U34" s="16"/>
      <c r="V34" s="16"/>
      <c r="W34" s="16"/>
      <c r="X34" s="16"/>
      <c r="Y34" s="16"/>
      <c r="Z34" s="16"/>
    </row>
    <row r="35" spans="1:26" ht="40" customHeight="1">
      <c r="A35" s="25"/>
      <c r="B35" s="38">
        <v>26</v>
      </c>
      <c r="C35" s="235"/>
      <c r="D35" s="187" t="s">
        <v>229</v>
      </c>
      <c r="E35" s="187" t="s">
        <v>230</v>
      </c>
      <c r="F35" s="187" t="s">
        <v>231</v>
      </c>
      <c r="G35" s="187" t="s">
        <v>232</v>
      </c>
      <c r="H35" s="24">
        <v>1</v>
      </c>
      <c r="I35" s="25"/>
      <c r="J35" s="16"/>
      <c r="K35" s="16"/>
      <c r="L35" s="16"/>
      <c r="M35" s="16"/>
      <c r="N35" s="16"/>
      <c r="O35" s="16"/>
      <c r="P35" s="16"/>
      <c r="Q35" s="16"/>
      <c r="R35" s="16"/>
      <c r="S35" s="16"/>
      <c r="T35" s="16"/>
      <c r="U35" s="16"/>
      <c r="V35" s="16"/>
      <c r="W35" s="16"/>
      <c r="X35" s="16"/>
      <c r="Y35" s="16"/>
      <c r="Z35" s="16"/>
    </row>
    <row r="36" spans="1:26" ht="40" customHeight="1">
      <c r="A36" s="25"/>
      <c r="B36" s="38">
        <v>27</v>
      </c>
      <c r="C36" s="235"/>
      <c r="D36" s="187" t="s">
        <v>233</v>
      </c>
      <c r="E36" s="187" t="s">
        <v>234</v>
      </c>
      <c r="F36" s="187" t="s">
        <v>235</v>
      </c>
      <c r="G36" s="187" t="s">
        <v>236</v>
      </c>
      <c r="H36" s="24">
        <v>1</v>
      </c>
      <c r="I36" s="25"/>
      <c r="J36" s="16"/>
      <c r="K36" s="16"/>
      <c r="L36" s="16"/>
      <c r="M36" s="16"/>
      <c r="N36" s="16"/>
      <c r="O36" s="16"/>
      <c r="P36" s="16"/>
      <c r="Q36" s="16"/>
      <c r="R36" s="16"/>
      <c r="S36" s="16"/>
      <c r="T36" s="16"/>
      <c r="U36" s="16"/>
      <c r="V36" s="16"/>
      <c r="W36" s="16"/>
      <c r="X36" s="16"/>
      <c r="Y36" s="16"/>
      <c r="Z36" s="16"/>
    </row>
    <row r="37" spans="1:26" ht="40" customHeight="1">
      <c r="A37" s="25"/>
      <c r="B37" s="38">
        <v>28</v>
      </c>
      <c r="C37" s="234" t="s">
        <v>178</v>
      </c>
      <c r="D37" s="185" t="s">
        <v>253</v>
      </c>
      <c r="E37" s="185" t="s">
        <v>254</v>
      </c>
      <c r="F37" s="185" t="s">
        <v>255</v>
      </c>
      <c r="G37" s="185" t="s">
        <v>256</v>
      </c>
      <c r="H37" s="24">
        <v>1</v>
      </c>
      <c r="I37" s="25"/>
      <c r="J37" s="16"/>
      <c r="K37" s="16"/>
      <c r="L37" s="16"/>
      <c r="M37" s="16"/>
      <c r="N37" s="16"/>
      <c r="O37" s="16"/>
      <c r="P37" s="16"/>
      <c r="Q37" s="16"/>
      <c r="R37" s="16"/>
      <c r="S37" s="16"/>
      <c r="T37" s="16"/>
      <c r="U37" s="16"/>
      <c r="V37" s="16"/>
      <c r="W37" s="16"/>
      <c r="X37" s="16"/>
      <c r="Y37" s="16"/>
      <c r="Z37" s="16"/>
    </row>
    <row r="38" spans="1:26" ht="40" customHeight="1">
      <c r="A38" s="25"/>
      <c r="B38" s="38">
        <v>29</v>
      </c>
      <c r="C38" s="235"/>
      <c r="D38" s="185" t="s">
        <v>257</v>
      </c>
      <c r="E38" s="185" t="s">
        <v>258</v>
      </c>
      <c r="F38" s="185" t="s">
        <v>259</v>
      </c>
      <c r="G38" s="185" t="s">
        <v>260</v>
      </c>
      <c r="H38" s="24">
        <v>1</v>
      </c>
      <c r="I38" s="25"/>
      <c r="J38" s="16"/>
      <c r="K38" s="16"/>
      <c r="L38" s="16"/>
      <c r="M38" s="16"/>
      <c r="N38" s="16"/>
      <c r="O38" s="16"/>
      <c r="P38" s="16"/>
      <c r="Q38" s="16"/>
      <c r="R38" s="16"/>
      <c r="S38" s="16"/>
      <c r="T38" s="16"/>
      <c r="U38" s="16"/>
      <c r="V38" s="16"/>
      <c r="W38" s="16"/>
      <c r="X38" s="16"/>
      <c r="Y38" s="16"/>
      <c r="Z38" s="16"/>
    </row>
    <row r="39" spans="1:26" ht="40" customHeight="1">
      <c r="A39" s="25" t="s">
        <v>5</v>
      </c>
      <c r="B39" s="38">
        <v>30</v>
      </c>
      <c r="C39" s="235"/>
      <c r="D39" s="185" t="s">
        <v>261</v>
      </c>
      <c r="E39" s="185" t="s">
        <v>262</v>
      </c>
      <c r="F39" s="185" t="s">
        <v>263</v>
      </c>
      <c r="G39" s="185" t="s">
        <v>26</v>
      </c>
      <c r="H39" s="24">
        <v>1</v>
      </c>
      <c r="I39" s="25"/>
      <c r="J39" s="16"/>
      <c r="K39" s="16"/>
      <c r="L39" s="16"/>
      <c r="M39" s="16"/>
      <c r="N39" s="16"/>
      <c r="O39" s="16"/>
      <c r="P39" s="16"/>
      <c r="Q39" s="16"/>
      <c r="R39" s="16"/>
      <c r="S39" s="16"/>
      <c r="T39" s="16"/>
      <c r="U39" s="16"/>
      <c r="V39" s="16"/>
      <c r="W39" s="16"/>
      <c r="X39" s="16"/>
      <c r="Y39" s="16"/>
      <c r="Z39" s="16"/>
    </row>
    <row r="40" spans="1:26" ht="40" customHeight="1">
      <c r="A40" s="25"/>
      <c r="B40" s="38">
        <v>31</v>
      </c>
      <c r="C40" s="235"/>
      <c r="D40" s="187" t="s">
        <v>303</v>
      </c>
      <c r="E40" s="185" t="s">
        <v>264</v>
      </c>
      <c r="F40" s="185" t="s">
        <v>265</v>
      </c>
      <c r="G40" s="185" t="s">
        <v>26</v>
      </c>
      <c r="H40" s="24">
        <v>1</v>
      </c>
      <c r="I40" s="25"/>
      <c r="J40" s="16"/>
      <c r="K40" s="16"/>
      <c r="L40" s="16"/>
      <c r="M40" s="16"/>
      <c r="N40" s="16"/>
      <c r="O40" s="16"/>
      <c r="P40" s="16"/>
      <c r="Q40" s="16"/>
      <c r="R40" s="16"/>
      <c r="S40" s="16"/>
      <c r="T40" s="16"/>
      <c r="U40" s="16"/>
      <c r="V40" s="16"/>
      <c r="W40" s="16"/>
      <c r="X40" s="16"/>
      <c r="Y40" s="16"/>
      <c r="Z40" s="16"/>
    </row>
    <row r="41" spans="1:26" ht="40" customHeight="1">
      <c r="A41" s="25"/>
      <c r="B41" s="38">
        <v>32</v>
      </c>
      <c r="C41" s="236"/>
      <c r="D41" s="185" t="s">
        <v>184</v>
      </c>
      <c r="E41" s="185" t="s">
        <v>308</v>
      </c>
      <c r="F41" s="185" t="s">
        <v>266</v>
      </c>
      <c r="G41" s="185" t="s">
        <v>26</v>
      </c>
      <c r="H41" s="24">
        <v>1</v>
      </c>
      <c r="I41" s="25"/>
      <c r="J41" s="16"/>
      <c r="K41" s="16"/>
      <c r="L41" s="16"/>
      <c r="M41" s="16"/>
      <c r="N41" s="16"/>
      <c r="O41" s="16"/>
      <c r="P41" s="16"/>
      <c r="Q41" s="16"/>
      <c r="R41" s="16"/>
      <c r="S41" s="16"/>
      <c r="T41" s="16"/>
      <c r="U41" s="16"/>
      <c r="V41" s="16"/>
      <c r="W41" s="16"/>
      <c r="X41" s="16"/>
      <c r="Y41" s="16"/>
      <c r="Z41" s="16"/>
    </row>
    <row r="42" spans="1:26" ht="20.149999999999999" customHeight="1">
      <c r="A42" s="25"/>
      <c r="B42" s="28"/>
      <c r="C42" s="28"/>
      <c r="D42" s="28"/>
      <c r="E42" s="28"/>
      <c r="F42" s="28"/>
      <c r="G42" s="36" t="s">
        <v>60</v>
      </c>
      <c r="H42" s="34">
        <f>SUM(H10:H41)</f>
        <v>32</v>
      </c>
      <c r="I42" s="25" t="s">
        <v>5</v>
      </c>
      <c r="J42" s="16"/>
      <c r="K42" s="16"/>
      <c r="L42" s="16"/>
      <c r="M42" s="16"/>
      <c r="N42" s="16"/>
      <c r="O42" s="16"/>
      <c r="P42" s="16"/>
      <c r="Q42" s="16"/>
      <c r="R42" s="16"/>
      <c r="S42" s="16"/>
      <c r="T42" s="16"/>
      <c r="U42" s="16"/>
      <c r="V42" s="16"/>
      <c r="W42" s="16"/>
      <c r="X42" s="16"/>
      <c r="Y42" s="16"/>
      <c r="Z42" s="16"/>
    </row>
    <row r="43" spans="1:26" ht="14.5" thickBot="1">
      <c r="A43" s="25"/>
      <c r="B43" s="28"/>
      <c r="C43" s="28"/>
      <c r="D43" s="28"/>
      <c r="E43" s="28"/>
      <c r="F43" s="28"/>
      <c r="G43" s="28"/>
      <c r="H43" s="22"/>
      <c r="I43" s="25"/>
      <c r="J43" s="16"/>
      <c r="K43" s="16"/>
      <c r="L43" s="16"/>
      <c r="M43" s="16"/>
      <c r="N43" s="16"/>
      <c r="O43" s="16"/>
      <c r="P43" s="16"/>
      <c r="Q43" s="16"/>
      <c r="R43" s="16"/>
      <c r="S43" s="16"/>
      <c r="T43" s="16"/>
      <c r="U43" s="16"/>
      <c r="V43" s="16"/>
      <c r="W43" s="16"/>
      <c r="X43" s="16"/>
      <c r="Y43" s="16"/>
      <c r="Z43" s="16"/>
    </row>
    <row r="44" spans="1:26" ht="20.149999999999999" customHeight="1" thickBot="1">
      <c r="A44" s="25"/>
      <c r="B44" s="28"/>
      <c r="C44" s="28"/>
      <c r="E44" s="28"/>
      <c r="F44" s="28"/>
      <c r="G44" s="148" t="s">
        <v>61</v>
      </c>
      <c r="H44" s="35" t="str">
        <f>IF(OR($H$10=1,$H10=1,$H$11=1,$H$42&lt;45),"Hoog risico (1)",IF($H$42&gt;66,"Laag risico (3)","Midden risico (2)"))</f>
        <v>Hoog risico (1)</v>
      </c>
      <c r="I44" s="25" t="s">
        <v>5</v>
      </c>
      <c r="J44" s="16"/>
      <c r="K44" s="16"/>
      <c r="L44" s="16"/>
      <c r="M44" s="16"/>
      <c r="N44" s="16"/>
      <c r="O44" s="16"/>
      <c r="P44" s="16"/>
      <c r="Q44" s="16"/>
      <c r="R44" s="16"/>
      <c r="S44" s="16"/>
      <c r="T44" s="16"/>
      <c r="U44" s="16"/>
      <c r="V44" s="16"/>
      <c r="W44" s="16"/>
      <c r="X44" s="16"/>
      <c r="Y44" s="16"/>
      <c r="Z44" s="16"/>
    </row>
    <row r="45" spans="1:26" ht="14">
      <c r="A45" s="25"/>
      <c r="B45" s="28"/>
      <c r="C45" s="28"/>
      <c r="D45" s="142" t="s">
        <v>62</v>
      </c>
      <c r="E45" s="33"/>
      <c r="F45" s="28"/>
      <c r="G45" s="28"/>
      <c r="H45" s="28"/>
      <c r="I45" s="25"/>
      <c r="J45" s="16"/>
      <c r="K45" s="16"/>
      <c r="L45" s="16"/>
      <c r="M45" s="16"/>
      <c r="N45" s="16"/>
      <c r="O45" s="16"/>
      <c r="P45" s="16"/>
      <c r="Q45" s="16"/>
      <c r="R45" s="16"/>
      <c r="S45" s="16"/>
      <c r="T45" s="16"/>
      <c r="U45" s="16"/>
      <c r="V45" s="16"/>
      <c r="W45" s="16"/>
      <c r="X45" s="16"/>
      <c r="Y45" s="16"/>
      <c r="Z45" s="16"/>
    </row>
    <row r="46" spans="1:26" ht="14">
      <c r="A46" s="25"/>
      <c r="B46" s="28"/>
      <c r="C46" s="28"/>
      <c r="D46" s="143" t="s">
        <v>312</v>
      </c>
      <c r="E46" s="33"/>
      <c r="F46" s="28"/>
      <c r="G46" s="28"/>
      <c r="H46" s="28"/>
      <c r="I46" s="25"/>
      <c r="J46" s="16"/>
      <c r="K46" s="16"/>
      <c r="L46" s="16"/>
      <c r="M46" s="16"/>
      <c r="N46" s="16"/>
      <c r="O46" s="16"/>
      <c r="P46" s="16"/>
      <c r="Q46" s="16"/>
      <c r="R46" s="16"/>
      <c r="S46" s="16"/>
      <c r="T46" s="16"/>
      <c r="U46" s="16"/>
      <c r="V46" s="16"/>
      <c r="W46" s="16"/>
      <c r="X46" s="16"/>
      <c r="Y46" s="16"/>
      <c r="Z46" s="16"/>
    </row>
    <row r="47" spans="1:26" s="33" customFormat="1" ht="25">
      <c r="A47" s="25"/>
      <c r="B47" s="28"/>
      <c r="C47" s="28"/>
      <c r="D47" s="192" t="s">
        <v>311</v>
      </c>
      <c r="F47" s="28"/>
      <c r="G47" s="28"/>
      <c r="H47" s="28"/>
      <c r="I47" s="25"/>
      <c r="J47" s="25"/>
      <c r="K47" s="25"/>
      <c r="L47" s="25"/>
      <c r="M47" s="25"/>
      <c r="N47" s="25"/>
      <c r="O47" s="25"/>
      <c r="P47" s="25"/>
      <c r="Q47" s="25"/>
      <c r="R47" s="25"/>
      <c r="S47" s="25"/>
      <c r="T47" s="25"/>
      <c r="U47" s="25"/>
      <c r="V47" s="25"/>
      <c r="W47" s="25"/>
      <c r="X47" s="25"/>
      <c r="Y47" s="25"/>
      <c r="Z47" s="25"/>
    </row>
    <row r="48" spans="1:26" s="33" customFormat="1" ht="14">
      <c r="A48" s="25"/>
      <c r="B48" s="28"/>
      <c r="C48" s="28"/>
      <c r="H48" s="28"/>
      <c r="I48" s="25"/>
      <c r="J48" s="25"/>
      <c r="K48" s="25"/>
      <c r="L48" s="25"/>
      <c r="M48" s="25"/>
      <c r="N48" s="25"/>
      <c r="O48" s="25"/>
      <c r="P48" s="25"/>
      <c r="Q48" s="25"/>
      <c r="R48" s="25"/>
      <c r="S48" s="25"/>
      <c r="T48" s="25"/>
      <c r="U48" s="25"/>
      <c r="V48" s="25"/>
      <c r="W48" s="25"/>
      <c r="X48" s="25"/>
      <c r="Y48" s="25"/>
      <c r="Z48" s="25"/>
    </row>
    <row r="49" spans="1:26" s="33" customFormat="1" ht="14">
      <c r="A49" s="25"/>
      <c r="B49" s="28"/>
      <c r="C49" s="28"/>
      <c r="D49" s="144" t="s">
        <v>98</v>
      </c>
      <c r="E49" s="170" t="s">
        <v>154</v>
      </c>
      <c r="H49" s="28"/>
      <c r="I49" s="25"/>
      <c r="J49" s="25"/>
      <c r="K49" s="25"/>
      <c r="L49" s="25"/>
      <c r="M49" s="25"/>
      <c r="N49" s="25"/>
      <c r="O49" s="25"/>
      <c r="P49" s="25"/>
      <c r="Q49" s="25"/>
      <c r="R49" s="25"/>
      <c r="S49" s="25"/>
      <c r="T49" s="25"/>
      <c r="U49" s="25"/>
      <c r="V49" s="25"/>
      <c r="W49" s="25"/>
      <c r="X49" s="25"/>
      <c r="Y49" s="25"/>
      <c r="Z49" s="25"/>
    </row>
    <row r="50" spans="1:26" s="33" customFormat="1" ht="14">
      <c r="A50" s="25"/>
      <c r="B50" s="28"/>
      <c r="C50" s="28"/>
      <c r="D50" s="145" t="s">
        <v>89</v>
      </c>
      <c r="E50" s="146">
        <v>96</v>
      </c>
      <c r="H50" s="28"/>
      <c r="I50" s="25"/>
      <c r="J50" s="25"/>
      <c r="K50" s="25"/>
      <c r="L50" s="25"/>
      <c r="M50" s="25"/>
      <c r="N50" s="25"/>
      <c r="O50" s="25"/>
      <c r="P50" s="25"/>
      <c r="Q50" s="25"/>
      <c r="R50" s="25"/>
      <c r="S50" s="25"/>
      <c r="T50" s="25"/>
      <c r="U50" s="25"/>
      <c r="V50" s="25"/>
      <c r="W50" s="25"/>
      <c r="X50" s="25"/>
      <c r="Y50" s="25"/>
      <c r="Z50" s="25"/>
    </row>
    <row r="51" spans="1:26" s="33" customFormat="1" ht="14">
      <c r="A51" s="25"/>
      <c r="B51" s="28"/>
      <c r="C51" s="28"/>
      <c r="D51" s="145" t="s">
        <v>90</v>
      </c>
      <c r="E51" s="146">
        <v>32</v>
      </c>
      <c r="H51" s="28"/>
      <c r="I51" s="25"/>
      <c r="J51" s="25"/>
      <c r="K51" s="25"/>
      <c r="L51" s="25"/>
      <c r="M51" s="25"/>
      <c r="N51" s="25"/>
      <c r="O51" s="25"/>
      <c r="P51" s="25"/>
      <c r="Q51" s="25"/>
      <c r="R51" s="25"/>
      <c r="S51" s="25"/>
      <c r="T51" s="25"/>
      <c r="U51" s="25"/>
      <c r="V51" s="25"/>
      <c r="W51" s="25"/>
      <c r="X51" s="25"/>
      <c r="Y51" s="25"/>
      <c r="Z51" s="25"/>
    </row>
    <row r="52" spans="1:26" s="33" customFormat="1" ht="14">
      <c r="A52" s="25"/>
      <c r="B52" s="28"/>
      <c r="C52" s="28"/>
      <c r="D52" s="145" t="s">
        <v>151</v>
      </c>
      <c r="E52" s="146">
        <v>66</v>
      </c>
      <c r="H52" s="28"/>
      <c r="I52" s="25"/>
      <c r="J52" s="25"/>
      <c r="K52" s="25"/>
      <c r="L52" s="25"/>
      <c r="M52" s="25"/>
      <c r="N52" s="25"/>
      <c r="O52" s="25"/>
      <c r="P52" s="25"/>
      <c r="Q52" s="25"/>
      <c r="R52" s="25"/>
      <c r="S52" s="25"/>
      <c r="T52" s="25"/>
      <c r="U52" s="25"/>
      <c r="V52" s="25"/>
      <c r="W52" s="25"/>
      <c r="X52" s="25"/>
      <c r="Y52" s="25"/>
      <c r="Z52" s="25"/>
    </row>
    <row r="53" spans="1:26" s="33" customFormat="1" ht="32.5" customHeight="1">
      <c r="A53" s="25"/>
      <c r="B53" s="28"/>
      <c r="C53" s="28"/>
      <c r="D53" s="145" t="s">
        <v>152</v>
      </c>
      <c r="E53" s="147" t="s">
        <v>310</v>
      </c>
      <c r="H53" s="28"/>
      <c r="I53" s="25"/>
      <c r="J53" s="25"/>
      <c r="K53" s="25"/>
      <c r="L53" s="25"/>
      <c r="M53" s="25"/>
      <c r="N53" s="25"/>
      <c r="O53" s="25"/>
      <c r="P53" s="25"/>
      <c r="Q53" s="25"/>
      <c r="R53" s="25"/>
      <c r="S53" s="25"/>
      <c r="T53" s="25"/>
      <c r="U53" s="25"/>
      <c r="V53" s="25"/>
      <c r="W53" s="25"/>
      <c r="X53" s="25"/>
      <c r="Y53" s="25"/>
      <c r="Z53" s="25"/>
    </row>
    <row r="54" spans="1:26" s="33" customFormat="1" ht="14">
      <c r="A54" s="25"/>
      <c r="B54" s="28"/>
      <c r="C54" s="28"/>
      <c r="D54" s="145" t="s">
        <v>153</v>
      </c>
      <c r="E54" s="146">
        <v>45</v>
      </c>
      <c r="F54" s="28"/>
      <c r="G54" s="28"/>
      <c r="H54" s="28"/>
      <c r="I54" s="25"/>
      <c r="J54" s="25"/>
      <c r="K54" s="25"/>
      <c r="L54" s="25"/>
      <c r="M54" s="25"/>
      <c r="N54" s="25"/>
      <c r="O54" s="25"/>
      <c r="P54" s="25"/>
      <c r="Q54" s="25"/>
      <c r="R54" s="25"/>
      <c r="S54" s="25"/>
      <c r="T54" s="25"/>
      <c r="U54" s="25"/>
      <c r="V54" s="25"/>
      <c r="W54" s="25"/>
      <c r="X54" s="25"/>
      <c r="Y54" s="25"/>
      <c r="Z54" s="25"/>
    </row>
    <row r="55" spans="1:26" ht="37.5">
      <c r="A55" s="33"/>
      <c r="B55" s="33"/>
      <c r="C55" s="33"/>
      <c r="D55" s="190" t="s">
        <v>309</v>
      </c>
      <c r="E55" s="191"/>
      <c r="F55" s="33"/>
      <c r="G55" s="33"/>
      <c r="H55" s="33"/>
    </row>
    <row r="56" spans="1:26">
      <c r="A56" s="33"/>
      <c r="B56" s="33"/>
      <c r="C56" s="33"/>
      <c r="D56" s="33"/>
      <c r="E56" s="33"/>
      <c r="F56" s="33"/>
      <c r="G56" s="33"/>
      <c r="H56" s="33"/>
      <c r="I56" s="33"/>
    </row>
    <row r="57" spans="1:26">
      <c r="A57" s="33"/>
      <c r="B57" s="33"/>
      <c r="C57" s="33"/>
      <c r="D57" s="33"/>
      <c r="E57" s="33"/>
      <c r="F57" s="33"/>
      <c r="G57" s="33"/>
      <c r="H57" s="33"/>
      <c r="I57" s="33"/>
    </row>
    <row r="58" spans="1:26">
      <c r="A58" s="33"/>
      <c r="B58" s="33"/>
      <c r="C58" s="33"/>
      <c r="D58" s="33"/>
      <c r="E58" s="33"/>
      <c r="F58" s="33"/>
      <c r="G58" s="33"/>
      <c r="H58" s="33"/>
      <c r="I58" s="33"/>
    </row>
    <row r="59" spans="1:26">
      <c r="A59" s="33"/>
      <c r="B59" s="33"/>
      <c r="C59" s="33"/>
      <c r="D59" s="33"/>
      <c r="E59" s="33"/>
      <c r="F59" s="33"/>
      <c r="G59" s="33"/>
      <c r="H59" s="33"/>
      <c r="I59" s="33"/>
    </row>
    <row r="60" spans="1:26">
      <c r="A60" s="33"/>
      <c r="B60" s="33"/>
      <c r="C60" s="33"/>
      <c r="D60" s="33"/>
      <c r="E60" s="33"/>
      <c r="F60" s="33"/>
      <c r="G60" s="33"/>
      <c r="H60" s="33"/>
      <c r="I60" s="33"/>
    </row>
    <row r="61" spans="1:26">
      <c r="A61" s="33"/>
      <c r="B61" s="33"/>
      <c r="C61" s="33"/>
      <c r="D61" s="33"/>
      <c r="E61" s="33"/>
      <c r="F61" s="33"/>
      <c r="G61" s="33"/>
      <c r="H61" s="33"/>
      <c r="I61" s="33"/>
    </row>
    <row r="62" spans="1:26">
      <c r="A62" s="33"/>
      <c r="B62" s="33"/>
      <c r="C62" s="33"/>
      <c r="D62" s="33"/>
      <c r="E62" s="33"/>
      <c r="F62" s="33"/>
      <c r="G62" s="33"/>
      <c r="H62" s="33"/>
      <c r="I62" s="33"/>
    </row>
  </sheetData>
  <autoFilter ref="C9:C42" xr:uid="{00000000-0001-0000-0200-000000000000}"/>
  <mergeCells count="9">
    <mergeCell ref="C14:C22"/>
    <mergeCell ref="C23:C30"/>
    <mergeCell ref="C31:C36"/>
    <mergeCell ref="C37:C41"/>
    <mergeCell ref="E1:F4"/>
    <mergeCell ref="B6:F6"/>
    <mergeCell ref="B7:F7"/>
    <mergeCell ref="E8:G8"/>
    <mergeCell ref="C10:C13"/>
  </mergeCells>
  <conditionalFormatting sqref="H10:H41">
    <cfRule type="cellIs" dxfId="26" priority="7" stopIfTrue="1" operator="equal">
      <formula>1</formula>
    </cfRule>
    <cfRule type="cellIs" dxfId="25" priority="8" stopIfTrue="1" operator="equal">
      <formula>2</formula>
    </cfRule>
    <cfRule type="cellIs" dxfId="24" priority="9" stopIfTrue="1" operator="equal">
      <formula>3</formula>
    </cfRule>
  </conditionalFormatting>
  <conditionalFormatting sqref="H42">
    <cfRule type="cellIs" dxfId="23" priority="1" stopIfTrue="1" operator="lessThan">
      <formula>45</formula>
    </cfRule>
    <cfRule type="cellIs" dxfId="22" priority="2" stopIfTrue="1" operator="between">
      <formula>45</formula>
      <formula>66</formula>
    </cfRule>
    <cfRule type="cellIs" dxfId="21" priority="3" stopIfTrue="1" operator="greaterThanOrEqual">
      <formula>66</formula>
    </cfRule>
  </conditionalFormatting>
  <conditionalFormatting sqref="H44">
    <cfRule type="cellIs" dxfId="20" priority="4" stopIfTrue="1" operator="equal">
      <formula>"Laag risico (3)"</formula>
    </cfRule>
    <cfRule type="cellIs" dxfId="19" priority="5" stopIfTrue="1" operator="equal">
      <formula>"Midden risico (2)"</formula>
    </cfRule>
    <cfRule type="cellIs" dxfId="18" priority="6" stopIfTrue="1" operator="equal">
      <formula>"Hoog risico (1)"</formula>
    </cfRule>
  </conditionalFormatting>
  <dataValidations count="1">
    <dataValidation type="list" allowBlank="1" showInputMessage="1" showErrorMessage="1" sqref="H10:H41" xr:uid="{563F5D04-501E-4B7D-ADB6-AC85655BABD9}">
      <formula1>"1,2,3"</formula1>
    </dataValidation>
  </dataValidations>
  <hyperlinks>
    <hyperlink ref="D47" r:id="rId1" xr:uid="{6EC1FA68-EAC3-4DE0-ACEF-0D30034669EE}"/>
  </hyperlinks>
  <pageMargins left="0.7" right="0.7" top="0.75" bottom="0.75" header="0.3" footer="0.3"/>
  <pageSetup paperSize="9" orientation="portrait" r:id="rId2"/>
  <headerFooter>
    <oddFooter>&amp;L_x000D_&amp;1#&amp;"Calibri"&amp;10&amp;K000000 Intern gebruik</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06"/>
  <sheetViews>
    <sheetView zoomScale="90" zoomScaleNormal="90" workbookViewId="0">
      <selection activeCell="I64" sqref="I64"/>
    </sheetView>
  </sheetViews>
  <sheetFormatPr defaultColWidth="0" defaultRowHeight="12.5" zeroHeight="1"/>
  <cols>
    <col min="1" max="1" width="4.81640625" customWidth="1"/>
    <col min="2" max="2" width="11.453125" style="169" customWidth="1"/>
    <col min="3" max="3" width="45.81640625" style="169" customWidth="1"/>
    <col min="4" max="4" width="10.1796875" style="168" customWidth="1"/>
    <col min="5" max="5" width="16.1796875" customWidth="1"/>
    <col min="6" max="6" width="24.453125" customWidth="1"/>
    <col min="7" max="7" width="32.1796875" customWidth="1"/>
    <col min="8" max="8" width="35.453125" customWidth="1"/>
    <col min="9" max="9" width="16.81640625" customWidth="1"/>
    <col min="10" max="10" width="41.81640625" customWidth="1"/>
    <col min="11" max="11" width="16.81640625" customWidth="1"/>
    <col min="12" max="12" width="13" hidden="1" customWidth="1"/>
    <col min="13" max="13" width="40.81640625" hidden="1" customWidth="1"/>
    <col min="14" max="16384" width="8.81640625" hidden="1"/>
  </cols>
  <sheetData>
    <row r="1" spans="1:12" ht="18" customHeight="1">
      <c r="A1" s="39"/>
      <c r="B1" s="39"/>
      <c r="C1" s="39"/>
      <c r="D1" s="237" t="s">
        <v>33</v>
      </c>
      <c r="E1" s="237"/>
      <c r="F1" s="237"/>
      <c r="G1" s="39"/>
      <c r="H1" s="39"/>
      <c r="I1" s="39"/>
      <c r="J1" s="39"/>
      <c r="K1" s="39"/>
      <c r="L1" s="7"/>
    </row>
    <row r="2" spans="1:12" ht="18" customHeight="1">
      <c r="A2" s="40"/>
      <c r="B2" s="40"/>
      <c r="C2" s="40"/>
      <c r="D2" s="237"/>
      <c r="E2" s="237"/>
      <c r="F2" s="237"/>
      <c r="G2" s="40"/>
      <c r="H2" s="40"/>
      <c r="I2" s="40"/>
      <c r="J2" s="40"/>
      <c r="K2" s="40"/>
      <c r="L2" s="8"/>
    </row>
    <row r="3" spans="1:12" ht="18" customHeight="1">
      <c r="A3" s="40"/>
      <c r="B3" s="40"/>
      <c r="C3" s="40"/>
      <c r="D3" s="237"/>
      <c r="E3" s="237"/>
      <c r="F3" s="237"/>
      <c r="G3" s="40"/>
      <c r="H3" s="40"/>
      <c r="I3" s="40"/>
      <c r="J3" s="40"/>
      <c r="K3" s="40"/>
      <c r="L3" s="8"/>
    </row>
    <row r="4" spans="1:12" ht="18" customHeight="1">
      <c r="A4" s="40"/>
      <c r="B4" s="40"/>
      <c r="C4" s="40"/>
      <c r="D4" s="238"/>
      <c r="E4" s="238"/>
      <c r="F4" s="238"/>
      <c r="G4" s="40"/>
      <c r="H4" s="40"/>
      <c r="I4" s="40"/>
      <c r="J4" s="40"/>
      <c r="K4" s="40"/>
      <c r="L4" s="8"/>
    </row>
    <row r="5" spans="1:12" ht="15">
      <c r="A5" s="41"/>
      <c r="B5" s="47" t="s">
        <v>0</v>
      </c>
      <c r="C5" s="11"/>
      <c r="D5" s="11"/>
      <c r="E5" s="11"/>
      <c r="F5" s="11"/>
      <c r="G5" s="11"/>
      <c r="H5" s="11"/>
      <c r="I5" s="11"/>
      <c r="J5" s="12"/>
      <c r="K5" s="41"/>
      <c r="L5" s="9"/>
    </row>
    <row r="6" spans="1:12" ht="15">
      <c r="A6" s="41"/>
      <c r="B6" s="44" t="s">
        <v>18</v>
      </c>
      <c r="C6" s="42"/>
      <c r="D6" s="42"/>
      <c r="E6" s="42"/>
      <c r="F6" s="42"/>
      <c r="G6" s="42"/>
      <c r="H6" s="42"/>
      <c r="I6" s="42"/>
      <c r="J6" s="45"/>
      <c r="K6" s="41"/>
      <c r="L6" s="9"/>
    </row>
    <row r="7" spans="1:12" ht="15">
      <c r="A7" s="41"/>
      <c r="B7" s="48" t="s">
        <v>4</v>
      </c>
      <c r="C7" s="23"/>
      <c r="D7" s="23"/>
      <c r="E7" s="23"/>
      <c r="F7" s="23"/>
      <c r="G7" s="23"/>
      <c r="H7" s="23"/>
      <c r="I7" s="23"/>
      <c r="J7" s="13"/>
      <c r="K7" s="41"/>
      <c r="L7" s="9"/>
    </row>
    <row r="8" spans="1:12" ht="15">
      <c r="A8" s="41"/>
      <c r="B8" s="44" t="s">
        <v>11</v>
      </c>
      <c r="C8" s="42"/>
      <c r="D8" s="42"/>
      <c r="E8" s="42"/>
      <c r="F8" s="42"/>
      <c r="G8" s="42"/>
      <c r="H8" s="42"/>
      <c r="I8" s="42"/>
      <c r="J8" s="45"/>
      <c r="K8" s="41"/>
      <c r="L8" s="9"/>
    </row>
    <row r="9" spans="1:12" ht="15">
      <c r="A9" s="41"/>
      <c r="B9" s="49">
        <v>1</v>
      </c>
      <c r="C9" s="40" t="s">
        <v>145</v>
      </c>
      <c r="D9" s="40"/>
      <c r="E9" s="40"/>
      <c r="F9" s="40"/>
      <c r="G9" s="40"/>
      <c r="H9" s="40"/>
      <c r="I9" s="42"/>
      <c r="J9" s="45"/>
      <c r="K9" s="41"/>
      <c r="L9" s="9"/>
    </row>
    <row r="10" spans="1:12" ht="15">
      <c r="A10" s="41"/>
      <c r="B10" s="49" t="s">
        <v>5</v>
      </c>
      <c r="C10" s="40" t="s">
        <v>146</v>
      </c>
      <c r="D10" s="40"/>
      <c r="E10" s="40"/>
      <c r="F10" s="40"/>
      <c r="G10" s="40"/>
      <c r="H10" s="40"/>
      <c r="I10" s="42"/>
      <c r="J10" s="45"/>
      <c r="K10" s="41"/>
      <c r="L10" s="9"/>
    </row>
    <row r="11" spans="1:12" ht="15">
      <c r="A11" s="41"/>
      <c r="B11" s="49">
        <v>2</v>
      </c>
      <c r="C11" s="40" t="s">
        <v>34</v>
      </c>
      <c r="D11" s="40"/>
      <c r="E11" s="40"/>
      <c r="F11" s="40"/>
      <c r="G11" s="40"/>
      <c r="H11" s="40"/>
      <c r="I11" s="42"/>
      <c r="J11" s="45"/>
      <c r="K11" s="41"/>
      <c r="L11" s="9"/>
    </row>
    <row r="12" spans="1:12" ht="15">
      <c r="A12" s="41"/>
      <c r="B12" s="51">
        <v>3</v>
      </c>
      <c r="C12" s="52" t="s">
        <v>35</v>
      </c>
      <c r="D12" s="52"/>
      <c r="E12" s="52"/>
      <c r="F12" s="52"/>
      <c r="G12" s="52"/>
      <c r="H12" s="52"/>
      <c r="I12" s="50"/>
      <c r="J12" s="45"/>
      <c r="K12" s="41"/>
      <c r="L12" s="9"/>
    </row>
    <row r="13" spans="1:12" ht="15">
      <c r="A13" s="41"/>
      <c r="B13" s="41"/>
      <c r="C13" s="41"/>
      <c r="D13" s="41"/>
      <c r="E13" s="41"/>
      <c r="F13" s="41"/>
      <c r="G13" s="41"/>
      <c r="H13" s="41"/>
      <c r="I13" s="41"/>
      <c r="J13" s="115"/>
      <c r="K13" s="41"/>
      <c r="L13" s="9"/>
    </row>
    <row r="14" spans="1:12" ht="15">
      <c r="A14" s="41"/>
      <c r="B14" s="119" t="s">
        <v>15</v>
      </c>
      <c r="C14" s="120"/>
      <c r="D14" s="120"/>
      <c r="E14" s="120"/>
      <c r="F14" s="120"/>
      <c r="G14" s="120"/>
      <c r="H14" s="120"/>
      <c r="I14" s="120"/>
      <c r="J14" s="116"/>
      <c r="K14" s="41"/>
      <c r="L14" s="9"/>
    </row>
    <row r="15" spans="1:12" ht="15">
      <c r="A15" s="41"/>
      <c r="B15" s="53"/>
      <c r="C15" s="41"/>
      <c r="D15" s="41"/>
      <c r="E15" s="41"/>
      <c r="F15" s="41"/>
      <c r="G15" s="121" t="s">
        <v>2</v>
      </c>
      <c r="H15" s="122" t="s">
        <v>3</v>
      </c>
      <c r="I15" s="41"/>
      <c r="J15" s="58"/>
      <c r="K15" s="41"/>
      <c r="L15" s="9"/>
    </row>
    <row r="16" spans="1:12" ht="15">
      <c r="A16" s="42"/>
      <c r="B16" s="54"/>
      <c r="C16" s="50"/>
      <c r="D16" s="50"/>
      <c r="E16" s="50"/>
      <c r="F16" s="50"/>
      <c r="G16" s="118" t="s">
        <v>25</v>
      </c>
      <c r="H16" s="118" t="s">
        <v>26</v>
      </c>
      <c r="I16" s="55" t="s">
        <v>5</v>
      </c>
      <c r="J16" s="59"/>
      <c r="K16" s="42"/>
      <c r="L16" s="10"/>
    </row>
    <row r="17" spans="1:12" ht="25">
      <c r="A17" s="42"/>
      <c r="B17" s="47" t="str">
        <f>'Bepaal beheersing (CSA)'!B74</f>
        <v>Organisatie &amp; Governance</v>
      </c>
      <c r="C17" s="11"/>
      <c r="D17" s="11"/>
      <c r="E17" s="11"/>
      <c r="F17" s="11"/>
      <c r="G17" s="23"/>
      <c r="H17" s="23"/>
      <c r="I17" s="14" t="s">
        <v>95</v>
      </c>
      <c r="J17" s="112" t="s">
        <v>6</v>
      </c>
      <c r="K17" s="42" t="s">
        <v>5</v>
      </c>
      <c r="L17" s="10"/>
    </row>
    <row r="18" spans="1:12" ht="15">
      <c r="A18" s="42"/>
      <c r="B18" s="49">
        <v>1</v>
      </c>
      <c r="C18" s="40" t="s">
        <v>273</v>
      </c>
      <c r="D18" s="57"/>
      <c r="E18" s="57"/>
      <c r="F18" s="57"/>
      <c r="G18" s="57"/>
      <c r="H18" s="57"/>
      <c r="I18" s="56" t="s">
        <v>25</v>
      </c>
      <c r="J18" s="61"/>
      <c r="K18" s="42"/>
      <c r="L18" s="117" t="s">
        <v>25</v>
      </c>
    </row>
    <row r="19" spans="1:12" ht="15">
      <c r="A19" s="42"/>
      <c r="B19" s="49">
        <v>2</v>
      </c>
      <c r="C19" s="40" t="s">
        <v>274</v>
      </c>
      <c r="D19" s="57"/>
      <c r="E19" s="57"/>
      <c r="F19" s="57"/>
      <c r="G19" s="57"/>
      <c r="H19" s="57"/>
      <c r="I19" s="56" t="s">
        <v>25</v>
      </c>
      <c r="J19" s="61"/>
      <c r="K19" s="42"/>
      <c r="L19" s="117" t="s">
        <v>26</v>
      </c>
    </row>
    <row r="20" spans="1:12" ht="15">
      <c r="A20" s="42"/>
      <c r="B20" s="49">
        <v>3</v>
      </c>
      <c r="C20" s="40" t="s">
        <v>275</v>
      </c>
      <c r="D20" s="57"/>
      <c r="E20" s="57"/>
      <c r="F20" s="57"/>
      <c r="G20" s="57"/>
      <c r="H20" s="57"/>
      <c r="I20" s="56" t="s">
        <v>25</v>
      </c>
      <c r="J20" s="61"/>
      <c r="K20" s="42"/>
      <c r="L20" s="10"/>
    </row>
    <row r="21" spans="1:12" ht="15">
      <c r="A21" s="42"/>
      <c r="B21" s="49">
        <v>4</v>
      </c>
      <c r="C21" s="40" t="s">
        <v>276</v>
      </c>
      <c r="D21" s="57"/>
      <c r="E21" s="57"/>
      <c r="F21" s="57"/>
      <c r="G21" s="57"/>
      <c r="H21" s="57"/>
      <c r="I21" s="56" t="s">
        <v>26</v>
      </c>
      <c r="J21" s="61"/>
      <c r="K21" s="42"/>
      <c r="L21" s="10"/>
    </row>
    <row r="22" spans="1:12" ht="15">
      <c r="A22" s="42"/>
      <c r="B22" s="49">
        <v>5</v>
      </c>
      <c r="C22" s="40" t="s">
        <v>277</v>
      </c>
      <c r="D22" s="57"/>
      <c r="E22" s="57"/>
      <c r="F22" s="57"/>
      <c r="G22" s="57"/>
      <c r="H22" s="57"/>
      <c r="I22" s="56" t="s">
        <v>26</v>
      </c>
      <c r="J22" s="61"/>
      <c r="K22" s="42"/>
      <c r="L22" s="10"/>
    </row>
    <row r="23" spans="1:12" ht="15">
      <c r="A23" s="42"/>
      <c r="B23" s="49">
        <v>6</v>
      </c>
      <c r="C23" s="40" t="s">
        <v>313</v>
      </c>
      <c r="D23" s="57"/>
      <c r="E23" s="57"/>
      <c r="F23" s="57"/>
      <c r="G23" s="57"/>
      <c r="H23" s="57"/>
      <c r="I23" s="56" t="s">
        <v>25</v>
      </c>
      <c r="J23" s="61"/>
      <c r="K23" s="42"/>
      <c r="L23" s="10"/>
    </row>
    <row r="24" spans="1:12" ht="15">
      <c r="A24" s="42"/>
      <c r="B24" s="49">
        <v>7</v>
      </c>
      <c r="C24" s="40" t="s">
        <v>278</v>
      </c>
      <c r="D24" s="57"/>
      <c r="E24" s="57"/>
      <c r="F24" s="57"/>
      <c r="G24" s="57"/>
      <c r="H24" s="57"/>
      <c r="I24" s="56" t="s">
        <v>26</v>
      </c>
      <c r="J24" s="61"/>
      <c r="K24" s="42"/>
      <c r="L24" s="10"/>
    </row>
    <row r="25" spans="1:12" ht="15">
      <c r="A25" s="42"/>
      <c r="B25" s="49">
        <v>8</v>
      </c>
      <c r="C25" s="40" t="s">
        <v>279</v>
      </c>
      <c r="D25" s="57"/>
      <c r="E25" s="57"/>
      <c r="F25" s="57"/>
      <c r="G25" s="57"/>
      <c r="H25" s="57"/>
      <c r="I25" s="56" t="s">
        <v>26</v>
      </c>
      <c r="J25" s="61"/>
      <c r="K25" s="42"/>
      <c r="L25" s="10"/>
    </row>
    <row r="26" spans="1:12" ht="15">
      <c r="A26" s="42"/>
      <c r="B26" s="44"/>
      <c r="C26" s="40"/>
      <c r="D26" s="40"/>
      <c r="E26" s="40"/>
      <c r="F26" s="40"/>
      <c r="G26" s="40"/>
      <c r="H26" s="68" t="s">
        <v>1</v>
      </c>
      <c r="I26" s="72">
        <f>ROUND(COUNTIF(I18:I25,"ja")*10/8,0)</f>
        <v>5</v>
      </c>
      <c r="J26" s="114"/>
      <c r="K26" s="42"/>
      <c r="L26" s="10" t="s">
        <v>5</v>
      </c>
    </row>
    <row r="27" spans="1:12" ht="25">
      <c r="A27" s="42"/>
      <c r="B27" s="48" t="str">
        <f>'Bepaal beheersing (CSA)'!B75</f>
        <v>Gedrag &amp; Cultuur</v>
      </c>
      <c r="C27" s="23"/>
      <c r="D27" s="23"/>
      <c r="E27" s="23"/>
      <c r="F27" s="23"/>
      <c r="G27" s="23"/>
      <c r="H27" s="23"/>
      <c r="I27" s="71" t="s">
        <v>95</v>
      </c>
      <c r="J27" s="113" t="s">
        <v>6</v>
      </c>
      <c r="K27" s="42"/>
      <c r="L27" s="10"/>
    </row>
    <row r="28" spans="1:12" ht="15">
      <c r="A28" s="42"/>
      <c r="B28" s="49">
        <v>1</v>
      </c>
      <c r="C28" s="40" t="s">
        <v>280</v>
      </c>
      <c r="D28" s="57"/>
      <c r="E28" s="57"/>
      <c r="F28" s="57"/>
      <c r="G28" s="57"/>
      <c r="H28" s="57"/>
      <c r="I28" s="56" t="s">
        <v>25</v>
      </c>
      <c r="J28" s="60"/>
      <c r="K28" s="42"/>
      <c r="L28" s="10"/>
    </row>
    <row r="29" spans="1:12" ht="15">
      <c r="A29" s="42"/>
      <c r="B29" s="49">
        <v>2</v>
      </c>
      <c r="C29" s="40" t="s">
        <v>162</v>
      </c>
      <c r="D29" s="57"/>
      <c r="E29" s="57"/>
      <c r="F29" s="57"/>
      <c r="G29" s="57"/>
      <c r="H29" s="57"/>
      <c r="I29" s="56" t="s">
        <v>25</v>
      </c>
      <c r="J29" s="60"/>
      <c r="K29" s="42"/>
      <c r="L29" s="10"/>
    </row>
    <row r="30" spans="1:12" ht="15">
      <c r="A30" s="42"/>
      <c r="B30" s="49">
        <v>3</v>
      </c>
      <c r="C30" s="40" t="s">
        <v>281</v>
      </c>
      <c r="D30" s="57"/>
      <c r="E30" s="57"/>
      <c r="F30" s="57"/>
      <c r="G30" s="57"/>
      <c r="H30" s="57"/>
      <c r="I30" s="56" t="s">
        <v>25</v>
      </c>
      <c r="J30" s="60"/>
      <c r="K30" s="42"/>
      <c r="L30" s="10"/>
    </row>
    <row r="31" spans="1:12" ht="15">
      <c r="A31" s="42"/>
      <c r="B31" s="49">
        <v>4</v>
      </c>
      <c r="C31" s="40" t="s">
        <v>163</v>
      </c>
      <c r="D31" s="57"/>
      <c r="E31" s="57"/>
      <c r="F31" s="57"/>
      <c r="G31" s="57"/>
      <c r="H31" s="57"/>
      <c r="I31" s="56" t="s">
        <v>26</v>
      </c>
      <c r="J31" s="60"/>
      <c r="K31" s="42"/>
      <c r="L31" s="10"/>
    </row>
    <row r="32" spans="1:12" ht="15">
      <c r="A32" s="42"/>
      <c r="B32" s="49">
        <v>5</v>
      </c>
      <c r="C32" s="40" t="s">
        <v>282</v>
      </c>
      <c r="D32" s="57"/>
      <c r="E32" s="57"/>
      <c r="F32" s="57"/>
      <c r="G32" s="57"/>
      <c r="H32" s="57"/>
      <c r="I32" s="56" t="s">
        <v>26</v>
      </c>
      <c r="J32" s="60"/>
      <c r="K32" s="42"/>
      <c r="L32" s="10"/>
    </row>
    <row r="33" spans="1:12" ht="15">
      <c r="A33" s="42"/>
      <c r="B33" s="49">
        <v>6</v>
      </c>
      <c r="C33" s="40" t="s">
        <v>283</v>
      </c>
      <c r="D33" s="57"/>
      <c r="E33" s="57"/>
      <c r="F33" s="57"/>
      <c r="G33" s="57"/>
      <c r="H33" s="57"/>
      <c r="I33" s="56" t="s">
        <v>26</v>
      </c>
      <c r="J33" s="60"/>
      <c r="K33" s="42"/>
      <c r="L33" s="10"/>
    </row>
    <row r="34" spans="1:12" ht="15">
      <c r="A34" s="42"/>
      <c r="B34" s="44"/>
      <c r="C34" s="40"/>
      <c r="D34" s="40"/>
      <c r="E34" s="40"/>
      <c r="F34" s="40"/>
      <c r="G34" s="40"/>
      <c r="H34" s="68" t="s">
        <v>1</v>
      </c>
      <c r="I34" s="72">
        <f>ROUND(COUNTIF(I28:I33,"ja")*10/6,0)</f>
        <v>5</v>
      </c>
      <c r="J34" s="114"/>
      <c r="K34" s="42"/>
      <c r="L34" s="10" t="s">
        <v>5</v>
      </c>
    </row>
    <row r="35" spans="1:12" ht="25">
      <c r="A35" s="42"/>
      <c r="B35" s="48" t="str">
        <f>'Bepaal beheersing (CSA)'!B76</f>
        <v>Waardeketen (stakeholders) versus risico's</v>
      </c>
      <c r="C35" s="23"/>
      <c r="D35" s="23"/>
      <c r="E35" s="23"/>
      <c r="F35" s="23"/>
      <c r="G35" s="23"/>
      <c r="H35" s="23"/>
      <c r="I35" s="71" t="s">
        <v>95</v>
      </c>
      <c r="J35" s="113" t="s">
        <v>6</v>
      </c>
      <c r="K35" s="42"/>
      <c r="L35" s="10"/>
    </row>
    <row r="36" spans="1:12" ht="15">
      <c r="A36" s="42"/>
      <c r="B36" s="49">
        <v>1</v>
      </c>
      <c r="C36" s="40" t="s">
        <v>284</v>
      </c>
      <c r="D36" s="57"/>
      <c r="E36" s="57"/>
      <c r="F36" s="57"/>
      <c r="G36" s="57"/>
      <c r="H36" s="57"/>
      <c r="I36" s="56" t="s">
        <v>25</v>
      </c>
      <c r="J36" s="61"/>
      <c r="K36" s="42"/>
      <c r="L36" s="10"/>
    </row>
    <row r="37" spans="1:12" ht="15">
      <c r="A37" s="42"/>
      <c r="B37" s="49">
        <v>2</v>
      </c>
      <c r="C37" s="40" t="s">
        <v>288</v>
      </c>
      <c r="D37" s="57"/>
      <c r="E37" s="57"/>
      <c r="F37" s="57"/>
      <c r="G37" s="57"/>
      <c r="H37" s="57"/>
      <c r="I37" s="56" t="s">
        <v>25</v>
      </c>
      <c r="J37" s="61"/>
      <c r="K37" s="42"/>
      <c r="L37" s="10"/>
    </row>
    <row r="38" spans="1:12" ht="15">
      <c r="A38" s="42"/>
      <c r="B38" s="49">
        <v>3</v>
      </c>
      <c r="C38" s="40" t="s">
        <v>285</v>
      </c>
      <c r="D38" s="57"/>
      <c r="E38" s="57"/>
      <c r="F38" s="57"/>
      <c r="G38" s="57"/>
      <c r="H38" s="57"/>
      <c r="I38" s="56" t="s">
        <v>25</v>
      </c>
      <c r="J38" s="61"/>
      <c r="K38" s="42"/>
      <c r="L38" s="10"/>
    </row>
    <row r="39" spans="1:12" ht="15">
      <c r="A39" s="42"/>
      <c r="B39" s="49">
        <v>4</v>
      </c>
      <c r="C39" s="40" t="s">
        <v>286</v>
      </c>
      <c r="D39" s="57"/>
      <c r="E39" s="57"/>
      <c r="F39" s="57"/>
      <c r="G39" s="57"/>
      <c r="H39" s="57"/>
      <c r="I39" s="56" t="s">
        <v>26</v>
      </c>
      <c r="J39" s="61"/>
      <c r="K39" s="42"/>
      <c r="L39" s="10"/>
    </row>
    <row r="40" spans="1:12" ht="15">
      <c r="A40" s="42"/>
      <c r="B40" s="49">
        <v>5</v>
      </c>
      <c r="C40" s="40" t="s">
        <v>287</v>
      </c>
      <c r="D40" s="57"/>
      <c r="E40" s="57"/>
      <c r="F40" s="57"/>
      <c r="G40" s="57"/>
      <c r="H40" s="57"/>
      <c r="I40" s="56" t="s">
        <v>26</v>
      </c>
      <c r="J40" s="61"/>
      <c r="K40" s="42"/>
      <c r="L40" s="10"/>
    </row>
    <row r="41" spans="1:12" ht="15">
      <c r="A41" s="42"/>
      <c r="B41" s="44" t="s">
        <v>17</v>
      </c>
      <c r="C41" s="40"/>
      <c r="D41" s="40"/>
      <c r="E41" s="40"/>
      <c r="F41" s="40"/>
      <c r="G41" s="40"/>
      <c r="H41" s="68" t="s">
        <v>1</v>
      </c>
      <c r="I41" s="72">
        <f>ROUND(COUNTIF(I36:I40,"ja")*10/5,0)</f>
        <v>6</v>
      </c>
      <c r="J41" s="114"/>
      <c r="K41" s="42"/>
      <c r="L41" s="10" t="s">
        <v>5</v>
      </c>
    </row>
    <row r="42" spans="1:12" ht="25">
      <c r="A42" s="42"/>
      <c r="B42" s="48" t="str">
        <f>'Bepaal beheersing (CSA)'!B77</f>
        <v>Inzicht in technologielandschap</v>
      </c>
      <c r="C42" s="23"/>
      <c r="D42" s="23"/>
      <c r="E42" s="23"/>
      <c r="F42" s="23"/>
      <c r="G42" s="23"/>
      <c r="H42" s="23"/>
      <c r="I42" s="71" t="s">
        <v>95</v>
      </c>
      <c r="J42" s="113" t="s">
        <v>6</v>
      </c>
      <c r="K42" s="42"/>
      <c r="L42" s="10"/>
    </row>
    <row r="43" spans="1:12" ht="15">
      <c r="A43" s="42"/>
      <c r="B43" s="49">
        <v>1</v>
      </c>
      <c r="C43" s="40" t="s">
        <v>289</v>
      </c>
      <c r="D43" s="57"/>
      <c r="E43" s="57"/>
      <c r="F43" s="57"/>
      <c r="G43" s="57"/>
      <c r="H43" s="57"/>
      <c r="I43" s="56" t="s">
        <v>25</v>
      </c>
      <c r="J43" s="61"/>
      <c r="K43" s="42"/>
      <c r="L43" s="10"/>
    </row>
    <row r="44" spans="1:12" ht="15">
      <c r="A44" s="42"/>
      <c r="B44" s="49">
        <v>2</v>
      </c>
      <c r="C44" s="40" t="s">
        <v>164</v>
      </c>
      <c r="D44" s="40"/>
      <c r="E44" s="40"/>
      <c r="F44" s="40"/>
      <c r="G44" s="40"/>
      <c r="H44" s="40"/>
      <c r="I44" s="56" t="s">
        <v>25</v>
      </c>
      <c r="J44" s="61"/>
      <c r="K44" s="42"/>
      <c r="L44" s="10"/>
    </row>
    <row r="45" spans="1:12" ht="15">
      <c r="A45" s="42"/>
      <c r="B45" s="49">
        <v>3</v>
      </c>
      <c r="C45" s="40" t="s">
        <v>290</v>
      </c>
      <c r="D45" s="57"/>
      <c r="E45" s="57"/>
      <c r="F45" s="57"/>
      <c r="G45" s="57"/>
      <c r="H45" s="57"/>
      <c r="I45" s="56" t="s">
        <v>25</v>
      </c>
      <c r="J45" s="61"/>
      <c r="K45" s="42"/>
      <c r="L45" s="10"/>
    </row>
    <row r="46" spans="1:12" ht="15">
      <c r="A46" s="42"/>
      <c r="B46" s="49">
        <v>4</v>
      </c>
      <c r="C46" s="40" t="s">
        <v>165</v>
      </c>
      <c r="D46" s="57"/>
      <c r="E46" s="57"/>
      <c r="F46" s="57"/>
      <c r="G46" s="57"/>
      <c r="H46" s="57"/>
      <c r="I46" s="56" t="s">
        <v>26</v>
      </c>
      <c r="J46" s="61"/>
      <c r="K46" s="42"/>
      <c r="L46" s="10"/>
    </row>
    <row r="47" spans="1:12" ht="15">
      <c r="A47" s="42"/>
      <c r="B47" s="49">
        <v>5</v>
      </c>
      <c r="C47" s="40" t="s">
        <v>291</v>
      </c>
      <c r="D47" s="57"/>
      <c r="E47" s="57"/>
      <c r="F47" s="57"/>
      <c r="G47" s="57"/>
      <c r="H47" s="57"/>
      <c r="I47" s="56" t="s">
        <v>26</v>
      </c>
      <c r="J47" s="61"/>
      <c r="K47" s="42"/>
      <c r="L47" s="10"/>
    </row>
    <row r="48" spans="1:12" ht="15">
      <c r="A48" s="42"/>
      <c r="B48" s="44" t="s">
        <v>17</v>
      </c>
      <c r="C48" s="40"/>
      <c r="D48" s="40"/>
      <c r="E48" s="40"/>
      <c r="F48" s="40"/>
      <c r="G48" s="40"/>
      <c r="H48" s="68" t="s">
        <v>1</v>
      </c>
      <c r="I48" s="72">
        <f>ROUND(COUNTIF(I43:I47,"ja")*10/5,0)</f>
        <v>6</v>
      </c>
      <c r="J48" s="114"/>
      <c r="K48" s="42"/>
      <c r="L48" s="10" t="s">
        <v>5</v>
      </c>
    </row>
    <row r="49" spans="1:12" ht="25">
      <c r="A49" s="42"/>
      <c r="B49" s="48" t="str">
        <f>'Bepaal beheersing (CSA)'!B78</f>
        <v>Wet- en regelgeving</v>
      </c>
      <c r="C49" s="23"/>
      <c r="D49" s="23"/>
      <c r="E49" s="23"/>
      <c r="F49" s="23"/>
      <c r="G49" s="23"/>
      <c r="H49" s="23"/>
      <c r="I49" s="71" t="s">
        <v>95</v>
      </c>
      <c r="J49" s="113" t="s">
        <v>6</v>
      </c>
      <c r="K49" s="42"/>
      <c r="L49" s="10"/>
    </row>
    <row r="50" spans="1:12" ht="15">
      <c r="A50" s="42"/>
      <c r="B50" s="49">
        <v>1</v>
      </c>
      <c r="C50" s="40" t="s">
        <v>166</v>
      </c>
      <c r="D50" s="57"/>
      <c r="E50" s="57"/>
      <c r="F50" s="57"/>
      <c r="G50" s="57"/>
      <c r="H50" s="57"/>
      <c r="I50" s="56" t="s">
        <v>25</v>
      </c>
      <c r="J50" s="61"/>
      <c r="K50" s="42"/>
      <c r="L50" s="10"/>
    </row>
    <row r="51" spans="1:12" ht="15">
      <c r="A51" s="42"/>
      <c r="B51" s="49">
        <v>2</v>
      </c>
      <c r="C51" s="40" t="s">
        <v>292</v>
      </c>
      <c r="D51" s="57"/>
      <c r="E51" s="57"/>
      <c r="F51" s="57"/>
      <c r="G51" s="57"/>
      <c r="H51" s="57"/>
      <c r="I51" s="56" t="s">
        <v>26</v>
      </c>
      <c r="J51" s="61"/>
      <c r="K51" s="42"/>
      <c r="L51" s="10"/>
    </row>
    <row r="52" spans="1:12" ht="15">
      <c r="A52" s="42"/>
      <c r="B52" s="49">
        <v>3</v>
      </c>
      <c r="C52" s="40" t="s">
        <v>294</v>
      </c>
      <c r="D52" s="40"/>
      <c r="E52" s="40"/>
      <c r="F52" s="40"/>
      <c r="G52" s="40"/>
      <c r="H52" s="40"/>
      <c r="I52" s="56" t="s">
        <v>26</v>
      </c>
      <c r="J52" s="61"/>
      <c r="K52" s="42"/>
      <c r="L52" s="10"/>
    </row>
    <row r="53" spans="1:12" ht="15">
      <c r="A53" s="42"/>
      <c r="B53" s="49">
        <v>4</v>
      </c>
      <c r="C53" s="40" t="s">
        <v>167</v>
      </c>
      <c r="D53" s="40"/>
      <c r="E53" s="40"/>
      <c r="F53" s="40"/>
      <c r="G53" s="40"/>
      <c r="H53" s="40"/>
      <c r="I53" s="56" t="s">
        <v>26</v>
      </c>
      <c r="J53" s="61"/>
      <c r="K53" s="42"/>
      <c r="L53" s="10"/>
    </row>
    <row r="54" spans="1:12" ht="15">
      <c r="A54" s="42"/>
      <c r="B54" s="49">
        <v>5</v>
      </c>
      <c r="C54" s="40" t="s">
        <v>293</v>
      </c>
      <c r="D54" s="40"/>
      <c r="E54" s="40"/>
      <c r="F54" s="40"/>
      <c r="G54" s="40"/>
      <c r="H54" s="40"/>
      <c r="I54" s="56" t="s">
        <v>26</v>
      </c>
      <c r="J54" s="61"/>
      <c r="K54" s="42"/>
      <c r="L54" s="10"/>
    </row>
    <row r="55" spans="1:12" ht="15">
      <c r="A55" s="42"/>
      <c r="B55" s="44"/>
      <c r="C55" s="40"/>
      <c r="D55" s="40"/>
      <c r="E55" s="40"/>
      <c r="F55" s="40"/>
      <c r="G55" s="40"/>
      <c r="H55" s="68" t="s">
        <v>1</v>
      </c>
      <c r="I55" s="72">
        <f>ROUND(COUNTIF(I50:I54,"ja")*10/5,0)</f>
        <v>2</v>
      </c>
      <c r="J55" s="114"/>
      <c r="K55" s="42"/>
      <c r="L55" s="10" t="s">
        <v>5</v>
      </c>
    </row>
    <row r="56" spans="1:12" ht="25">
      <c r="A56" s="42"/>
      <c r="B56" s="48" t="str">
        <f>'Bepaal beheersing (CSA)'!B79</f>
        <v>Detectie</v>
      </c>
      <c r="C56" s="23"/>
      <c r="D56" s="23"/>
      <c r="E56" s="23"/>
      <c r="F56" s="23"/>
      <c r="G56" s="23"/>
      <c r="H56" s="23"/>
      <c r="I56" s="71" t="s">
        <v>95</v>
      </c>
      <c r="J56" s="113" t="s">
        <v>6</v>
      </c>
      <c r="K56" s="42"/>
      <c r="L56" s="10"/>
    </row>
    <row r="57" spans="1:12" ht="15">
      <c r="A57" s="42"/>
      <c r="B57" s="49">
        <v>1</v>
      </c>
      <c r="C57" s="40" t="s">
        <v>295</v>
      </c>
      <c r="I57" s="56" t="s">
        <v>25</v>
      </c>
      <c r="J57" s="61"/>
      <c r="K57" s="42"/>
      <c r="L57" s="10"/>
    </row>
    <row r="58" spans="1:12" ht="15">
      <c r="A58" s="42"/>
      <c r="B58" s="49">
        <v>2</v>
      </c>
      <c r="C58" s="40" t="s">
        <v>168</v>
      </c>
      <c r="D58" s="57"/>
      <c r="E58" s="57"/>
      <c r="F58" s="57"/>
      <c r="G58" s="57"/>
      <c r="H58" s="57"/>
      <c r="I58" s="56" t="s">
        <v>26</v>
      </c>
      <c r="J58" s="61"/>
      <c r="K58" s="42"/>
      <c r="L58" s="10"/>
    </row>
    <row r="59" spans="1:12" ht="15">
      <c r="A59" s="42"/>
      <c r="B59" s="49">
        <v>3</v>
      </c>
      <c r="C59" s="40" t="s">
        <v>296</v>
      </c>
      <c r="D59" s="57"/>
      <c r="E59" s="57"/>
      <c r="F59" s="57"/>
      <c r="G59" s="57"/>
      <c r="H59" s="57"/>
      <c r="I59" s="56" t="s">
        <v>26</v>
      </c>
      <c r="J59" s="61"/>
      <c r="K59" s="42"/>
      <c r="L59" s="10"/>
    </row>
    <row r="60" spans="1:12" ht="15">
      <c r="A60" s="42"/>
      <c r="B60" s="49">
        <v>4</v>
      </c>
      <c r="C60" s="40" t="s">
        <v>297</v>
      </c>
      <c r="D60" s="57"/>
      <c r="E60" s="57"/>
      <c r="F60" s="57"/>
      <c r="G60" s="57"/>
      <c r="H60" s="57"/>
      <c r="I60" s="56" t="s">
        <v>26</v>
      </c>
      <c r="J60" s="61"/>
      <c r="K60" s="42"/>
      <c r="L60" s="10"/>
    </row>
    <row r="61" spans="1:12" ht="15">
      <c r="A61" s="42"/>
      <c r="B61" s="49">
        <v>5</v>
      </c>
      <c r="C61" s="40" t="s">
        <v>298</v>
      </c>
      <c r="D61" s="57"/>
      <c r="E61" s="57"/>
      <c r="F61" s="57"/>
      <c r="G61" s="57"/>
      <c r="H61" s="57"/>
      <c r="I61" s="56" t="s">
        <v>26</v>
      </c>
      <c r="J61" s="61"/>
      <c r="K61" s="42"/>
      <c r="L61" s="10"/>
    </row>
    <row r="62" spans="1:12" ht="15">
      <c r="A62" s="42"/>
      <c r="B62" s="44"/>
      <c r="C62" s="40"/>
      <c r="D62" s="40"/>
      <c r="E62" s="40"/>
      <c r="F62" s="40"/>
      <c r="G62" s="40"/>
      <c r="H62" s="68" t="s">
        <v>1</v>
      </c>
      <c r="I62" s="72">
        <f>ROUND(COUNTIF(I57:I61,"ja")*10/5,0)</f>
        <v>2</v>
      </c>
      <c r="J62" s="61"/>
      <c r="K62" s="42"/>
      <c r="L62" s="10"/>
    </row>
    <row r="63" spans="1:12" ht="25">
      <c r="A63" s="42"/>
      <c r="B63" s="48" t="str">
        <f>'Bepaal beheersing (CSA)'!B80</f>
        <v>Reactie &amp; Herstel</v>
      </c>
      <c r="C63" s="23"/>
      <c r="D63" s="23"/>
      <c r="E63" s="23"/>
      <c r="F63" s="23"/>
      <c r="G63" s="23"/>
      <c r="H63" s="23"/>
      <c r="I63" s="71" t="s">
        <v>95</v>
      </c>
      <c r="J63" s="113" t="s">
        <v>6</v>
      </c>
      <c r="K63" s="42"/>
      <c r="L63" s="10"/>
    </row>
    <row r="64" spans="1:12" ht="15">
      <c r="A64" s="42"/>
      <c r="B64" s="49">
        <v>1</v>
      </c>
      <c r="C64" s="40" t="s">
        <v>299</v>
      </c>
      <c r="D64" s="57"/>
      <c r="E64" s="57"/>
      <c r="F64" s="57"/>
      <c r="G64" s="57"/>
      <c r="H64" s="57"/>
      <c r="I64" s="56" t="s">
        <v>25</v>
      </c>
      <c r="J64" s="61"/>
      <c r="K64" s="42"/>
      <c r="L64" s="10"/>
    </row>
    <row r="65" spans="1:12" ht="15">
      <c r="A65" s="42"/>
      <c r="B65" s="49">
        <v>2</v>
      </c>
      <c r="C65" s="40" t="s">
        <v>170</v>
      </c>
      <c r="D65" s="57"/>
      <c r="E65" s="57"/>
      <c r="F65" s="57"/>
      <c r="G65" s="57"/>
      <c r="H65" s="57"/>
      <c r="I65" s="56" t="s">
        <v>26</v>
      </c>
      <c r="J65" s="61"/>
      <c r="K65" s="42"/>
      <c r="L65" s="10"/>
    </row>
    <row r="66" spans="1:12" ht="15">
      <c r="A66" s="42"/>
      <c r="B66" s="49">
        <v>3</v>
      </c>
      <c r="C66" s="40" t="s">
        <v>171</v>
      </c>
      <c r="D66" s="174"/>
      <c r="E66" s="174"/>
      <c r="F66" s="174"/>
      <c r="G66" s="174"/>
      <c r="H66" s="174"/>
      <c r="I66" s="56" t="s">
        <v>26</v>
      </c>
      <c r="J66" s="61"/>
      <c r="K66" s="42"/>
      <c r="L66" s="10"/>
    </row>
    <row r="67" spans="1:12" ht="15">
      <c r="A67" s="42"/>
      <c r="B67" s="49">
        <v>4</v>
      </c>
      <c r="C67" s="40" t="s">
        <v>172</v>
      </c>
      <c r="D67" s="174"/>
      <c r="E67" s="174"/>
      <c r="F67" s="174"/>
      <c r="G67" s="174"/>
      <c r="H67" s="174"/>
      <c r="I67" s="56" t="s">
        <v>26</v>
      </c>
      <c r="J67" s="61"/>
      <c r="K67" s="42"/>
      <c r="L67" s="10"/>
    </row>
    <row r="68" spans="1:12" ht="15">
      <c r="A68" s="42"/>
      <c r="B68" s="49">
        <v>5</v>
      </c>
      <c r="C68" s="40" t="s">
        <v>300</v>
      </c>
      <c r="D68" s="57"/>
      <c r="E68" s="57"/>
      <c r="F68" s="57"/>
      <c r="G68" s="57"/>
      <c r="H68" s="57"/>
      <c r="I68" s="56" t="s">
        <v>26</v>
      </c>
      <c r="J68" s="61"/>
      <c r="K68" s="42"/>
      <c r="L68" s="10"/>
    </row>
    <row r="69" spans="1:12" ht="15">
      <c r="A69" s="42"/>
      <c r="B69" s="51"/>
      <c r="C69" s="62"/>
      <c r="D69" s="62"/>
      <c r="E69" s="62"/>
      <c r="F69" s="62"/>
      <c r="G69" s="62"/>
      <c r="H69" s="69" t="s">
        <v>1</v>
      </c>
      <c r="I69" s="70">
        <f>ROUND(COUNTIF(I64:I68,"ja")*10/5,0)</f>
        <v>2</v>
      </c>
      <c r="J69" s="91"/>
      <c r="K69" s="42"/>
      <c r="L69" s="10"/>
    </row>
    <row r="70" spans="1:12" ht="15">
      <c r="A70" s="41"/>
      <c r="B70" s="63"/>
      <c r="C70" s="64"/>
      <c r="D70" s="64"/>
      <c r="E70" s="64"/>
      <c r="F70" s="64"/>
      <c r="G70" s="64"/>
      <c r="H70" s="64"/>
      <c r="I70" s="64"/>
      <c r="J70" s="65"/>
      <c r="K70" s="41"/>
      <c r="L70" s="9"/>
    </row>
    <row r="71" spans="1:12" ht="18" customHeight="1">
      <c r="A71" s="41"/>
      <c r="B71" s="256" t="s">
        <v>33</v>
      </c>
      <c r="C71" s="256"/>
      <c r="D71" s="256"/>
      <c r="E71" s="256"/>
      <c r="F71" s="256"/>
      <c r="G71" s="256"/>
      <c r="H71" s="64"/>
      <c r="I71" s="64"/>
      <c r="J71" s="65"/>
      <c r="K71" s="41"/>
      <c r="L71" s="9"/>
    </row>
    <row r="72" spans="1:12" ht="15">
      <c r="A72" s="41"/>
      <c r="B72" s="256"/>
      <c r="C72" s="256"/>
      <c r="D72" s="256"/>
      <c r="E72" s="256"/>
      <c r="F72" s="256"/>
      <c r="G72" s="256"/>
      <c r="H72" s="64"/>
      <c r="I72" s="64"/>
      <c r="J72" s="65"/>
      <c r="K72" s="41"/>
      <c r="L72" s="9"/>
    </row>
    <row r="73" spans="1:12" ht="15">
      <c r="A73" s="41"/>
      <c r="B73" s="246" t="s">
        <v>86</v>
      </c>
      <c r="C73" s="247"/>
      <c r="D73" s="85" t="s">
        <v>96</v>
      </c>
      <c r="E73" s="253" t="s">
        <v>97</v>
      </c>
      <c r="F73" s="253"/>
      <c r="G73" s="253"/>
      <c r="H73" s="64"/>
      <c r="I73" s="64"/>
      <c r="J73" s="65"/>
      <c r="K73" s="41"/>
      <c r="L73" s="9"/>
    </row>
    <row r="74" spans="1:12" ht="55" customHeight="1">
      <c r="A74" s="41"/>
      <c r="B74" s="152" t="s">
        <v>7</v>
      </c>
      <c r="C74" s="153"/>
      <c r="D74" s="89">
        <f>I26</f>
        <v>5</v>
      </c>
      <c r="E74" s="254" t="str">
        <f>IF(D74&gt;=7,'Berekening standaarden'!C5,(IF(D74&lt;4,'Berekening standaarden'!C4,'Berekening standaarden'!C3)))</f>
        <v>U lijkt uw risico's t.a.v. governance en organisatie niet volledig te beheersen. De normen van NIST CSF, ISO/IEC 27002, ISACA COBIT, DNB controls, CIS controls, CCM, NIS2 en IIA bieden hier handvatten voor.</v>
      </c>
      <c r="F74" s="254"/>
      <c r="G74" s="255"/>
      <c r="H74" s="64"/>
      <c r="I74" s="64"/>
      <c r="J74" s="65"/>
      <c r="K74" s="41"/>
      <c r="L74" s="9"/>
    </row>
    <row r="75" spans="1:12" ht="55" customHeight="1">
      <c r="A75" s="41"/>
      <c r="B75" s="154" t="s">
        <v>8</v>
      </c>
      <c r="C75" s="155"/>
      <c r="D75" s="89">
        <f>I34</f>
        <v>5</v>
      </c>
      <c r="E75" s="250" t="str">
        <f>IF(D75&gt;=7,'Berekening standaarden'!C5,(IF(D75&lt;4,'Berekening standaarden'!C7,'Berekening standaarden'!C6)))</f>
        <v>U lijkt uw risico's t.a.v. gedrag en cultuur niet volledig te beheersen. De normen van NIST CSF, ISACA COBIT, CIS controls, CCM, NIS2 en  bieden hier handvatten voor.</v>
      </c>
      <c r="F75" s="250"/>
      <c r="G75" s="251"/>
      <c r="H75" s="64"/>
      <c r="I75" s="64"/>
      <c r="J75" s="65"/>
      <c r="K75" s="41"/>
      <c r="L75" s="9"/>
    </row>
    <row r="76" spans="1:12" ht="55" customHeight="1">
      <c r="A76" s="41"/>
      <c r="B76" s="154" t="s">
        <v>19</v>
      </c>
      <c r="C76" s="155"/>
      <c r="D76" s="89">
        <f>I41</f>
        <v>6</v>
      </c>
      <c r="E76" s="250" t="str">
        <f>IF(D76&gt;=7,'Berekening standaarden'!C8,(IF(D76&lt;4,'Berekening standaarden'!C10,'Berekening standaarden'!C9)))</f>
        <v>U lijkt uw risico's t.a.v. waardeketen en stakeholders niet volledig te beheersen. De normen van ISACA COBIT, DNB controls, PCI/DSS, CCM, NIS2 en IIA bieden hier handvatten voor.</v>
      </c>
      <c r="F76" s="250"/>
      <c r="G76" s="251"/>
      <c r="H76" s="64"/>
      <c r="I76" s="64"/>
      <c r="J76" s="65"/>
      <c r="K76" s="41"/>
      <c r="L76" s="9"/>
    </row>
    <row r="77" spans="1:12" ht="55" customHeight="1">
      <c r="A77" s="41"/>
      <c r="B77" s="154" t="s">
        <v>9</v>
      </c>
      <c r="C77" s="156"/>
      <c r="D77" s="89">
        <f>I48</f>
        <v>6</v>
      </c>
      <c r="E77" s="250" t="str">
        <f>IF(D77&gt;=7,'Berekening standaarden'!C11,(IF(D77&lt;4,'Berekening standaarden'!C13,'Berekening standaarden'!C12)))</f>
        <v>U lijkt uw risico's t.a.v. technologielandschap niet volledig te beheersen. De normen van NIST CSF, ISACA COBIT, DNB controls, CIS controls, NIS2 en IIA bieden hier handvatten voor.</v>
      </c>
      <c r="F77" s="250"/>
      <c r="G77" s="251"/>
      <c r="H77" s="64"/>
      <c r="I77" s="64"/>
      <c r="J77" s="65"/>
      <c r="K77" s="41"/>
      <c r="L77" s="9"/>
    </row>
    <row r="78" spans="1:12" ht="55" customHeight="1">
      <c r="A78" s="41"/>
      <c r="B78" s="154" t="s">
        <v>38</v>
      </c>
      <c r="C78" s="156"/>
      <c r="D78" s="89">
        <f>I55</f>
        <v>2</v>
      </c>
      <c r="E78" s="250" t="str">
        <f>IF(D78&gt;=7,'Berekening standaarden'!C14,(IF(D78&lt;4,'Berekening standaarden'!C16,'Berekening standaarden'!C15)))</f>
        <v>U lijkt uw risico's t.a.v. wet- en regelgeving niet te beheersen. De normen van NIST CSF, ISACA COBIT, DNB controls, NIS2 en IIA bieden hier handvatten voor.</v>
      </c>
      <c r="F78" s="250"/>
      <c r="G78" s="251"/>
      <c r="H78" s="64"/>
      <c r="I78" s="64"/>
      <c r="J78" s="65"/>
      <c r="K78" s="41"/>
      <c r="L78" s="9"/>
    </row>
    <row r="79" spans="1:12" ht="55" customHeight="1">
      <c r="A79" s="41"/>
      <c r="B79" s="162" t="s">
        <v>10</v>
      </c>
      <c r="C79" s="150"/>
      <c r="D79" s="89">
        <f>I62</f>
        <v>2</v>
      </c>
      <c r="E79" s="250" t="str">
        <f>IF(D79&gt;=7,'Berekening standaarden'!C17,(IF(D79&lt;4,'Berekening standaarden'!C19,'Berekening standaarden'!C18)))</f>
        <v>U lijkt uw risico's t.a.v. detectie niet te beheersen. De normen van NIST CSF, ISO/IEC 27002, ISACA COBIT, DNB controls, PCI/DSS en CIS controls, NIS2 en IIA bieden hier handvatten voor.</v>
      </c>
      <c r="F79" s="250"/>
      <c r="G79" s="251"/>
      <c r="H79" s="9"/>
      <c r="I79" s="39"/>
      <c r="J79" s="64"/>
      <c r="K79" s="41"/>
      <c r="L79" s="9"/>
    </row>
    <row r="80" spans="1:12" ht="55" customHeight="1">
      <c r="A80" s="41"/>
      <c r="B80" s="149" t="s">
        <v>169</v>
      </c>
      <c r="C80" s="151"/>
      <c r="D80" s="89">
        <f>I69</f>
        <v>2</v>
      </c>
      <c r="E80" s="252" t="str">
        <f>IF(D80&gt;=7,'Berekening standaarden'!C20,(IF(D80&lt;4,'Berekening standaarden'!C22,'Berekening standaarden'!C21)))</f>
        <v>U lijkt uw risico's t.a.v. reactie &amp; herstel niet te beheersen. De normen van NIST CSF, ISO/IEC 27002, ISACA COBIT, PCI/DSS, CIS controls, NIS2 en IIA bieden hier handvatten voor.</v>
      </c>
      <c r="F80" s="252"/>
      <c r="G80" s="252"/>
      <c r="H80" s="39"/>
      <c r="I80" s="39"/>
      <c r="J80" s="41"/>
      <c r="K80" s="41"/>
      <c r="L80" s="9"/>
    </row>
    <row r="81" spans="1:12" ht="55" customHeight="1">
      <c r="A81" s="41"/>
      <c r="B81" s="248" t="s">
        <v>111</v>
      </c>
      <c r="C81" s="249"/>
      <c r="D81" s="89">
        <f>ROUND(AVERAGE(D74:D80),0)</f>
        <v>4</v>
      </c>
      <c r="E81" s="9"/>
      <c r="F81" s="40"/>
      <c r="G81" s="40"/>
      <c r="H81" s="39"/>
      <c r="I81" s="39"/>
      <c r="J81" s="41"/>
      <c r="K81" s="41"/>
      <c r="L81" s="9"/>
    </row>
    <row r="82" spans="1:12" ht="15">
      <c r="A82" s="41"/>
      <c r="B82" s="41"/>
      <c r="C82" s="41"/>
      <c r="D82" s="41"/>
      <c r="E82" s="41"/>
      <c r="F82" s="39"/>
      <c r="G82" s="39"/>
      <c r="H82" s="39"/>
      <c r="I82" s="39"/>
      <c r="J82" s="41"/>
      <c r="K82" s="41"/>
      <c r="L82" s="9"/>
    </row>
    <row r="83" spans="1:12" ht="16.5" customHeight="1">
      <c r="A83" s="41"/>
      <c r="B83" s="39"/>
      <c r="C83" s="175" t="s">
        <v>98</v>
      </c>
      <c r="D83" s="176" t="s">
        <v>190</v>
      </c>
      <c r="E83" s="177"/>
      <c r="F83" s="39"/>
      <c r="G83" s="39"/>
      <c r="H83" s="39"/>
      <c r="I83" s="39"/>
      <c r="J83" s="74"/>
      <c r="K83" s="41"/>
      <c r="L83" s="9"/>
    </row>
    <row r="84" spans="1:12" ht="16.5" customHeight="1">
      <c r="A84" s="41"/>
      <c r="B84" s="39"/>
      <c r="C84" s="178" t="s">
        <v>142</v>
      </c>
      <c r="D84" s="179"/>
      <c r="E84" s="180"/>
      <c r="F84" s="39"/>
      <c r="G84" s="39"/>
      <c r="H84" s="39"/>
      <c r="I84" s="73"/>
      <c r="J84" s="41"/>
      <c r="K84" s="41"/>
      <c r="L84" s="9"/>
    </row>
    <row r="85" spans="1:12" ht="16.5" customHeight="1">
      <c r="A85" s="41"/>
      <c r="B85" s="39"/>
      <c r="C85" s="178" t="s">
        <v>143</v>
      </c>
      <c r="D85" s="179"/>
      <c r="E85" s="180"/>
      <c r="F85" s="39"/>
      <c r="G85" s="39"/>
      <c r="H85" s="39"/>
      <c r="I85" s="39"/>
      <c r="J85" s="41"/>
      <c r="K85" s="41"/>
      <c r="L85" s="9"/>
    </row>
    <row r="86" spans="1:12" ht="16.5" customHeight="1">
      <c r="A86" s="41"/>
      <c r="B86" s="39"/>
      <c r="C86" s="178" t="s">
        <v>144</v>
      </c>
      <c r="D86" s="179"/>
      <c r="E86" s="180"/>
      <c r="F86" s="39"/>
      <c r="G86" s="39"/>
      <c r="H86" s="39"/>
      <c r="I86" s="39"/>
      <c r="J86" s="41"/>
      <c r="K86" s="41"/>
      <c r="L86" s="9"/>
    </row>
    <row r="87" spans="1:12" ht="16.5" customHeight="1">
      <c r="A87" s="40"/>
      <c r="B87" s="39"/>
      <c r="C87" s="181"/>
      <c r="D87" s="182"/>
      <c r="E87" s="183"/>
      <c r="F87" s="39"/>
      <c r="G87" s="39"/>
      <c r="H87" s="39"/>
      <c r="I87" s="39"/>
      <c r="J87" s="41"/>
      <c r="K87" s="41"/>
      <c r="L87" s="9"/>
    </row>
    <row r="88" spans="1:12" ht="16.5" customHeight="1">
      <c r="A88" s="40"/>
      <c r="B88" s="39"/>
      <c r="C88" s="39"/>
      <c r="D88" s="39"/>
      <c r="E88" s="39"/>
      <c r="F88" s="39"/>
      <c r="G88" s="39"/>
      <c r="H88" s="39"/>
      <c r="I88" s="39"/>
      <c r="J88" s="41"/>
      <c r="K88" s="41"/>
      <c r="L88" s="9"/>
    </row>
    <row r="89" spans="1:12" ht="15" hidden="1" customHeight="1">
      <c r="A89" s="67"/>
      <c r="B89" s="67"/>
      <c r="C89" s="67"/>
      <c r="D89" s="67"/>
      <c r="E89" s="67"/>
      <c r="F89" s="67"/>
      <c r="G89" s="67"/>
      <c r="H89" s="67"/>
      <c r="I89" s="67"/>
      <c r="J89" s="67"/>
      <c r="K89" s="67"/>
    </row>
    <row r="90" spans="1:12">
      <c r="A90" s="67"/>
      <c r="B90" s="67"/>
      <c r="C90" s="67"/>
      <c r="D90" s="67"/>
      <c r="E90" s="67"/>
      <c r="F90" s="67"/>
      <c r="G90" s="67"/>
      <c r="H90" s="67"/>
      <c r="I90" s="67"/>
      <c r="J90" s="67"/>
      <c r="K90" s="67"/>
    </row>
    <row r="91" spans="1:12">
      <c r="A91" s="67"/>
      <c r="B91" s="67"/>
      <c r="C91" s="67"/>
      <c r="D91" s="67"/>
      <c r="E91" s="67"/>
      <c r="F91" s="67"/>
      <c r="G91" s="67"/>
      <c r="H91" s="67"/>
      <c r="I91" s="67"/>
      <c r="J91" s="67"/>
      <c r="K91" s="67"/>
    </row>
    <row r="92" spans="1:12">
      <c r="A92" s="67"/>
      <c r="B92" s="67"/>
      <c r="C92" s="67"/>
      <c r="D92" s="67"/>
      <c r="E92" s="67"/>
      <c r="F92" s="67"/>
      <c r="G92" s="67"/>
      <c r="H92" s="67"/>
      <c r="I92" s="67"/>
      <c r="J92" s="67"/>
      <c r="K92" s="67"/>
    </row>
    <row r="93" spans="1:12">
      <c r="A93" s="67"/>
      <c r="B93" s="67"/>
      <c r="C93" s="67"/>
      <c r="D93" s="67"/>
      <c r="E93" s="67"/>
      <c r="F93" s="67"/>
      <c r="G93" s="67"/>
      <c r="H93" s="67"/>
      <c r="I93" s="67"/>
      <c r="J93" s="67"/>
      <c r="K93" s="67"/>
    </row>
    <row r="94" spans="1:12">
      <c r="A94" s="67"/>
      <c r="B94" s="67"/>
      <c r="C94" s="67"/>
      <c r="D94" s="67"/>
      <c r="E94" s="67"/>
      <c r="F94" s="67"/>
      <c r="G94" s="67"/>
      <c r="H94" s="67"/>
      <c r="I94" s="67"/>
      <c r="J94" s="67"/>
      <c r="K94" s="67"/>
    </row>
    <row r="95" spans="1:12">
      <c r="A95" s="67"/>
      <c r="B95" s="67"/>
      <c r="C95" s="67"/>
      <c r="D95" s="67"/>
      <c r="E95" s="67"/>
      <c r="F95" s="67"/>
      <c r="G95" s="67"/>
      <c r="H95" s="67"/>
      <c r="I95" s="67"/>
      <c r="J95" s="67"/>
      <c r="K95" s="67"/>
    </row>
    <row r="96" spans="1:12">
      <c r="A96" s="67"/>
      <c r="B96" s="67"/>
      <c r="C96" s="67"/>
      <c r="D96" s="67"/>
      <c r="E96" s="67"/>
      <c r="F96" s="67"/>
      <c r="G96" s="67"/>
      <c r="H96" s="67"/>
      <c r="I96" s="67"/>
      <c r="J96" s="67"/>
      <c r="K96" s="67"/>
    </row>
    <row r="97" spans="1:11">
      <c r="A97" s="67"/>
      <c r="B97" s="67"/>
      <c r="C97" s="67"/>
      <c r="D97" s="67"/>
      <c r="E97" s="67"/>
      <c r="F97" s="67"/>
      <c r="G97" s="67"/>
      <c r="H97" s="67"/>
      <c r="I97" s="67"/>
      <c r="J97" s="67"/>
      <c r="K97" s="67"/>
    </row>
    <row r="98" spans="1:11">
      <c r="A98" s="67"/>
      <c r="B98" s="67"/>
      <c r="C98" s="67"/>
      <c r="D98" s="67"/>
      <c r="E98" s="67"/>
      <c r="F98" s="67"/>
      <c r="G98" s="67"/>
      <c r="H98" s="67"/>
      <c r="I98" s="67"/>
      <c r="J98" s="67"/>
      <c r="K98" s="67"/>
    </row>
    <row r="99" spans="1:11">
      <c r="A99" s="67"/>
      <c r="B99" s="67"/>
      <c r="C99" s="67"/>
      <c r="D99" s="67"/>
      <c r="E99" s="67"/>
      <c r="F99" s="67"/>
      <c r="G99" s="67"/>
      <c r="H99" s="67"/>
      <c r="I99" s="67"/>
      <c r="J99" s="67"/>
      <c r="K99" s="67"/>
    </row>
    <row r="100" spans="1:11">
      <c r="A100" s="67"/>
      <c r="B100" s="67"/>
      <c r="C100" s="67"/>
      <c r="D100" s="67"/>
      <c r="E100" s="67"/>
      <c r="F100" s="67"/>
      <c r="G100" s="67"/>
      <c r="H100" s="67"/>
      <c r="I100" s="67"/>
      <c r="J100" s="67"/>
      <c r="K100" s="67"/>
    </row>
    <row r="101" spans="1:11">
      <c r="A101" s="67"/>
      <c r="B101" s="67"/>
      <c r="C101" s="67"/>
      <c r="D101" s="67"/>
      <c r="E101" s="67"/>
      <c r="F101" s="67"/>
      <c r="G101" s="67"/>
      <c r="H101" s="67"/>
      <c r="I101" s="67"/>
      <c r="J101" s="67"/>
      <c r="K101" s="67"/>
    </row>
    <row r="102" spans="1:11">
      <c r="A102" s="67"/>
      <c r="B102" s="67"/>
      <c r="C102" s="67"/>
      <c r="D102" s="67"/>
      <c r="E102" s="67"/>
      <c r="F102" s="67"/>
      <c r="G102" s="67"/>
      <c r="H102" s="67"/>
      <c r="I102" s="67"/>
      <c r="J102" s="67"/>
      <c r="K102" s="67"/>
    </row>
    <row r="103" spans="1:11">
      <c r="A103" s="67"/>
      <c r="B103" s="67"/>
      <c r="C103" s="67"/>
      <c r="D103" s="67"/>
      <c r="E103" s="67"/>
      <c r="F103" s="67"/>
      <c r="G103" s="67"/>
      <c r="H103" s="67"/>
      <c r="I103" s="67"/>
      <c r="J103" s="67"/>
      <c r="K103" s="67"/>
    </row>
    <row r="104" spans="1:11">
      <c r="A104" s="67"/>
      <c r="B104" s="67"/>
      <c r="C104" s="67"/>
      <c r="D104" s="67"/>
      <c r="E104" s="67"/>
      <c r="F104" s="67"/>
      <c r="G104" s="67"/>
      <c r="H104" s="67"/>
      <c r="I104" s="67"/>
      <c r="J104" s="67"/>
      <c r="K104" s="67"/>
    </row>
    <row r="105" spans="1:11">
      <c r="A105" s="67"/>
      <c r="B105" s="67"/>
      <c r="C105" s="67"/>
      <c r="D105" s="67"/>
      <c r="E105" s="67"/>
      <c r="F105" s="67"/>
      <c r="G105" s="67"/>
      <c r="H105" s="67"/>
      <c r="I105" s="67"/>
      <c r="J105" s="67"/>
      <c r="K105" s="67"/>
    </row>
    <row r="106" spans="1:11">
      <c r="A106" s="67"/>
      <c r="B106" s="67"/>
      <c r="C106" s="67"/>
      <c r="D106" s="67"/>
      <c r="E106" s="67"/>
      <c r="F106" s="67"/>
      <c r="G106" s="67"/>
      <c r="H106" s="67"/>
      <c r="I106" s="67"/>
      <c r="J106" s="67"/>
      <c r="K106" s="67"/>
    </row>
  </sheetData>
  <mergeCells count="12">
    <mergeCell ref="D1:F4"/>
    <mergeCell ref="B73:C73"/>
    <mergeCell ref="B81:C81"/>
    <mergeCell ref="E78:G78"/>
    <mergeCell ref="E79:G79"/>
    <mergeCell ref="E80:G80"/>
    <mergeCell ref="E77:G77"/>
    <mergeCell ref="E75:G75"/>
    <mergeCell ref="E76:G76"/>
    <mergeCell ref="E73:G73"/>
    <mergeCell ref="E74:G74"/>
    <mergeCell ref="B71:G72"/>
  </mergeCells>
  <conditionalFormatting sqref="D74:D81">
    <cfRule type="cellIs" dxfId="17" priority="13" operator="lessThanOrEqual">
      <formula>3</formula>
    </cfRule>
    <cfRule type="cellIs" dxfId="16" priority="14" operator="between">
      <formula>4</formula>
      <formula>6</formula>
    </cfRule>
    <cfRule type="cellIs" dxfId="15" priority="15" operator="greaterThanOrEqual">
      <formula>7</formula>
    </cfRule>
  </conditionalFormatting>
  <conditionalFormatting sqref="D84">
    <cfRule type="cellIs" dxfId="14" priority="10" operator="lessThanOrEqual">
      <formula>3</formula>
    </cfRule>
    <cfRule type="cellIs" dxfId="13" priority="11" operator="between">
      <formula>4</formula>
      <formula>6</formula>
    </cfRule>
  </conditionalFormatting>
  <conditionalFormatting sqref="D84:D85">
    <cfRule type="cellIs" dxfId="12" priority="6" operator="greaterThanOrEqual">
      <formula>7</formula>
    </cfRule>
  </conditionalFormatting>
  <conditionalFormatting sqref="D85">
    <cfRule type="cellIs" dxfId="11" priority="5" operator="lessThan">
      <formula>4</formula>
    </cfRule>
  </conditionalFormatting>
  <conditionalFormatting sqref="D86">
    <cfRule type="cellIs" dxfId="10" priority="3" operator="lessThan">
      <formula>7</formula>
    </cfRule>
  </conditionalFormatting>
  <conditionalFormatting sqref="I18:I25 I28:I33 I36:I40 I43:I47 I50:I54 I57:I61 I64:I68">
    <cfRule type="containsText" dxfId="9" priority="25" operator="containsText" text="Nee">
      <formula>NOT(ISERROR(SEARCH("Nee",I18)))</formula>
    </cfRule>
    <cfRule type="containsText" dxfId="8" priority="26" operator="containsText" text="Ja">
      <formula>NOT(ISERROR(SEARCH("Ja",I18)))</formula>
    </cfRule>
  </conditionalFormatting>
  <dataValidations count="1">
    <dataValidation type="list" allowBlank="1" showInputMessage="1" showErrorMessage="1" sqref="I57:I61 I18:I25 I50:I54 I43:I47 I36:I40 I28:I33 I64:I68" xr:uid="{00000000-0002-0000-0300-000000000000}">
      <formula1>$L$18:$L$19</formula1>
    </dataValidation>
  </dataValidations>
  <pageMargins left="0.7" right="0.7" top="0.75" bottom="0.75" header="0.3" footer="0.3"/>
  <pageSetup paperSize="9" orientation="portrait" r:id="rId1"/>
  <headerFooter>
    <oddFooter>&amp;L_x000D_&amp;1#&amp;"Calibri"&amp;10&amp;K000000 Intern gebruik</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58260-99AA-4A59-9C98-815D9B49EE93}">
  <dimension ref="A1:Q43"/>
  <sheetViews>
    <sheetView zoomScale="90" zoomScaleNormal="90" workbookViewId="0">
      <selection activeCell="Q6" sqref="Q6"/>
    </sheetView>
  </sheetViews>
  <sheetFormatPr defaultColWidth="0" defaultRowHeight="12.5" zeroHeight="1"/>
  <cols>
    <col min="1" max="17" width="9.1796875" style="67" customWidth="1"/>
    <col min="18" max="16384" width="9.1796875" style="67"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sheetData>
  <pageMargins left="0.7" right="0.7" top="0.75" bottom="0.75" header="0.3" footer="0.3"/>
  <drawing r:id="rId1"/>
  <legacyDrawing r:id="rId2"/>
  <oleObjects>
    <mc:AlternateContent xmlns:mc="http://schemas.openxmlformats.org/markup-compatibility/2006">
      <mc:Choice Requires="x14">
        <oleObject progId="Visio.Drawing.15" shapeId="7169" r:id="rId3">
          <objectPr defaultSize="0" autoPict="0" r:id="rId4">
            <anchor moveWithCells="1" sizeWithCells="1">
              <from>
                <xdr:col>0</xdr:col>
                <xdr:colOff>336550</xdr:colOff>
                <xdr:row>1</xdr:row>
                <xdr:rowOff>114300</xdr:rowOff>
              </from>
              <to>
                <xdr:col>16</xdr:col>
                <xdr:colOff>38100</xdr:colOff>
                <xdr:row>42</xdr:row>
                <xdr:rowOff>38100</xdr:rowOff>
              </to>
            </anchor>
          </objectPr>
        </oleObject>
      </mc:Choice>
      <mc:Fallback>
        <oleObject progId="Visio.Drawing.15" shapeId="7169" r:id="rId3"/>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37"/>
  <sheetViews>
    <sheetView zoomScale="90" zoomScaleNormal="90" workbookViewId="0">
      <selection activeCell="D29" sqref="D29:E29"/>
    </sheetView>
  </sheetViews>
  <sheetFormatPr defaultColWidth="8.81640625" defaultRowHeight="12.5" zeroHeight="1"/>
  <cols>
    <col min="1" max="2" width="4.81640625" customWidth="1"/>
    <col min="3" max="3" width="44.1796875" customWidth="1"/>
    <col min="4" max="13" width="20.81640625" customWidth="1"/>
    <col min="14" max="14" width="10.1796875" hidden="1" customWidth="1"/>
    <col min="15" max="15" width="9" hidden="1" customWidth="1"/>
    <col min="16" max="16" width="14.1796875" hidden="1" customWidth="1"/>
    <col min="17" max="17" width="12.453125" hidden="1" customWidth="1"/>
    <col min="18" max="18" width="12.81640625" hidden="1" customWidth="1"/>
    <col min="19" max="19" width="8.1796875" hidden="1" customWidth="1"/>
    <col min="20" max="20" width="11.81640625" hidden="1" customWidth="1"/>
    <col min="21" max="21" width="5.1796875" hidden="1" customWidth="1"/>
    <col min="22" max="22" width="6.1796875" hidden="1" customWidth="1"/>
    <col min="23" max="23" width="6.453125" hidden="1" customWidth="1"/>
    <col min="24" max="24" width="10.1796875" hidden="1" customWidth="1"/>
    <col min="25" max="25" width="122.453125" hidden="1" customWidth="1"/>
    <col min="26" max="26" width="42.1796875" customWidth="1"/>
  </cols>
  <sheetData>
    <row r="1" spans="1:25" ht="18" customHeight="1">
      <c r="A1" s="75"/>
      <c r="B1" s="75"/>
      <c r="C1" s="41"/>
      <c r="D1" s="261" t="s">
        <v>20</v>
      </c>
      <c r="E1" s="261"/>
      <c r="F1" s="261"/>
      <c r="G1" s="41"/>
      <c r="H1" s="41"/>
      <c r="I1" s="41"/>
      <c r="J1" s="41"/>
      <c r="K1" s="41"/>
      <c r="L1" s="41"/>
      <c r="M1" s="41"/>
      <c r="N1" s="41"/>
      <c r="O1" s="41"/>
      <c r="P1" s="41"/>
      <c r="Q1" s="41"/>
      <c r="R1" s="41"/>
      <c r="S1" s="41"/>
      <c r="T1" s="41"/>
      <c r="U1" s="41"/>
      <c r="V1" s="41"/>
      <c r="W1" s="41"/>
      <c r="X1" s="41"/>
      <c r="Y1" s="67"/>
    </row>
    <row r="2" spans="1:25" ht="18" customHeight="1">
      <c r="A2" s="75"/>
      <c r="B2" s="75"/>
      <c r="C2" s="41"/>
      <c r="D2" s="261"/>
      <c r="E2" s="261"/>
      <c r="F2" s="261"/>
      <c r="G2" s="41"/>
      <c r="H2" s="41"/>
      <c r="I2" s="41"/>
      <c r="J2" s="41"/>
      <c r="K2" s="41"/>
      <c r="L2" s="41"/>
      <c r="M2" s="41"/>
      <c r="N2" s="41"/>
      <c r="O2" s="41"/>
      <c r="P2" s="41"/>
      <c r="Q2" s="41"/>
      <c r="R2" s="41"/>
      <c r="S2" s="41"/>
      <c r="T2" s="41"/>
      <c r="U2" s="41"/>
      <c r="V2" s="41"/>
      <c r="W2" s="41"/>
      <c r="X2" s="41"/>
      <c r="Y2" s="90"/>
    </row>
    <row r="3" spans="1:25" ht="18" customHeight="1">
      <c r="A3" s="76"/>
      <c r="B3" s="76"/>
      <c r="C3" s="41"/>
      <c r="D3" s="261"/>
      <c r="E3" s="261"/>
      <c r="F3" s="261"/>
      <c r="G3" s="41"/>
      <c r="H3" s="41"/>
      <c r="I3" s="41"/>
      <c r="J3" s="41"/>
      <c r="K3" s="41"/>
      <c r="L3" s="41"/>
      <c r="M3" s="41"/>
      <c r="N3" s="41"/>
      <c r="O3" s="41"/>
      <c r="P3" s="41"/>
      <c r="Q3" s="41"/>
      <c r="R3" s="41"/>
      <c r="S3" s="41"/>
      <c r="T3" s="41"/>
      <c r="U3" s="41"/>
      <c r="V3" s="41"/>
      <c r="W3" s="41"/>
      <c r="X3" s="41"/>
      <c r="Y3" s="67"/>
    </row>
    <row r="4" spans="1:25" ht="18" customHeight="1">
      <c r="A4" s="76"/>
      <c r="B4" s="76"/>
      <c r="C4" s="41"/>
      <c r="D4" s="82">
        <v>1</v>
      </c>
      <c r="E4" s="82">
        <v>2</v>
      </c>
      <c r="F4" s="82">
        <v>3</v>
      </c>
      <c r="G4" s="82">
        <v>4</v>
      </c>
      <c r="H4" s="82">
        <v>5</v>
      </c>
      <c r="I4" s="82">
        <v>6</v>
      </c>
      <c r="J4" s="82">
        <v>7</v>
      </c>
      <c r="K4" s="82">
        <v>8</v>
      </c>
      <c r="L4" s="82">
        <v>9</v>
      </c>
      <c r="M4" s="82">
        <v>10</v>
      </c>
      <c r="N4" s="82"/>
      <c r="O4" s="41"/>
      <c r="P4" s="41"/>
      <c r="Q4" s="41"/>
      <c r="R4" s="41"/>
      <c r="S4" s="41"/>
      <c r="T4" s="41"/>
      <c r="U4" s="41"/>
      <c r="V4" s="41"/>
      <c r="W4" s="41"/>
      <c r="X4" s="41"/>
      <c r="Y4" s="67"/>
    </row>
    <row r="5" spans="1:25" ht="15">
      <c r="A5" s="75"/>
      <c r="B5" s="160" t="s">
        <v>88</v>
      </c>
      <c r="C5" s="160" t="s">
        <v>86</v>
      </c>
      <c r="D5" s="127" t="s">
        <v>123</v>
      </c>
      <c r="E5" s="127" t="s">
        <v>103</v>
      </c>
      <c r="F5" s="127" t="s">
        <v>122</v>
      </c>
      <c r="G5" s="127" t="s">
        <v>125</v>
      </c>
      <c r="H5" s="127" t="s">
        <v>109</v>
      </c>
      <c r="I5" s="127" t="s">
        <v>124</v>
      </c>
      <c r="J5" s="127" t="s">
        <v>127</v>
      </c>
      <c r="K5" s="127" t="s">
        <v>271</v>
      </c>
      <c r="L5" s="127" t="s">
        <v>191</v>
      </c>
      <c r="M5" s="127" t="s">
        <v>316</v>
      </c>
      <c r="N5" s="41"/>
      <c r="O5" s="77"/>
      <c r="P5" s="77"/>
      <c r="Q5" s="77"/>
      <c r="R5" s="77"/>
      <c r="S5" s="77"/>
      <c r="T5" s="77"/>
      <c r="U5" s="77"/>
      <c r="V5" s="77"/>
      <c r="W5" s="77"/>
      <c r="X5" s="77"/>
      <c r="Y5" s="96" t="s">
        <v>32</v>
      </c>
    </row>
    <row r="6" spans="1:25" ht="20.149999999999999" customHeight="1">
      <c r="A6" s="78"/>
      <c r="B6" s="163">
        <v>1</v>
      </c>
      <c r="C6" s="123" t="s">
        <v>7</v>
      </c>
      <c r="D6" s="124" t="s">
        <v>21</v>
      </c>
      <c r="E6" s="125" t="s">
        <v>21</v>
      </c>
      <c r="F6" s="125" t="s">
        <v>21</v>
      </c>
      <c r="G6" s="125" t="s">
        <v>21</v>
      </c>
      <c r="H6" s="125">
        <v>0</v>
      </c>
      <c r="I6" s="125" t="s">
        <v>21</v>
      </c>
      <c r="J6" s="125" t="s">
        <v>21</v>
      </c>
      <c r="K6" s="125" t="s">
        <v>21</v>
      </c>
      <c r="L6" s="125" t="s">
        <v>21</v>
      </c>
      <c r="M6" s="125" t="s">
        <v>21</v>
      </c>
      <c r="N6" s="43"/>
      <c r="O6" s="83" t="str">
        <f t="shared" ref="O6" si="0">IF(D6="+",D$5,"")</f>
        <v>NIST CSF</v>
      </c>
      <c r="P6" s="83" t="str">
        <f t="shared" ref="P6:P12" si="1">IF(E6="+",E$5,"")</f>
        <v>ISO/IEC 27002</v>
      </c>
      <c r="Q6" s="83" t="str">
        <f t="shared" ref="Q6:Q12" si="2">IF(F6="+",F$5,"")</f>
        <v>ISACA COBIT</v>
      </c>
      <c r="R6" s="83" t="str">
        <f t="shared" ref="R6:R12" si="3">IF(G6="+",G$5,"")</f>
        <v>DNB controls</v>
      </c>
      <c r="S6" s="83" t="str">
        <f t="shared" ref="S6:S12" si="4">IF(H6="+",H$5,"")</f>
        <v/>
      </c>
      <c r="T6" s="83" t="str">
        <f t="shared" ref="T6:T12" si="5">IF(I6="+",I$5,"")</f>
        <v>CIS controls</v>
      </c>
      <c r="U6" s="83" t="str">
        <f t="shared" ref="U6:U12" si="6">IF(J6="+",J$5,"")</f>
        <v>CCM</v>
      </c>
      <c r="V6" s="83" t="str">
        <f t="shared" ref="V6:V12" si="7">IF(K6="+",K$5,"")</f>
        <v>NIS2</v>
      </c>
      <c r="W6" s="83" t="str">
        <f t="shared" ref="W6:W12" si="8">IF(M6="+",M$5,"")</f>
        <v>IIA</v>
      </c>
      <c r="X6" s="83" t="str">
        <f t="shared" ref="X6:X12" si="9">IF(N6="+",N$5,"")</f>
        <v/>
      </c>
      <c r="Y6" s="84" t="str">
        <f>CONCATENATE(O6&amp;", ",P6&amp;", ",Q6&amp;", ",R6&amp;", ",T6&amp;", ",U6&amp;", ",V6&amp;" en ",W6)</f>
        <v>NIST CSF, ISO/IEC 27002, ISACA COBIT, DNB controls, CIS controls, CCM, NIS2 en IIA</v>
      </c>
    </row>
    <row r="7" spans="1:25" ht="20.149999999999999" customHeight="1">
      <c r="A7" s="78"/>
      <c r="B7" s="163">
        <v>2</v>
      </c>
      <c r="C7" s="123" t="s">
        <v>8</v>
      </c>
      <c r="D7" s="124" t="s">
        <v>21</v>
      </c>
      <c r="E7" s="124" t="s">
        <v>21</v>
      </c>
      <c r="F7" s="124" t="s">
        <v>21</v>
      </c>
      <c r="G7" s="124">
        <v>0</v>
      </c>
      <c r="H7" s="124">
        <v>0</v>
      </c>
      <c r="I7" s="124" t="s">
        <v>21</v>
      </c>
      <c r="J7" s="124" t="s">
        <v>21</v>
      </c>
      <c r="K7" s="124" t="s">
        <v>21</v>
      </c>
      <c r="L7" s="124" t="s">
        <v>21</v>
      </c>
      <c r="M7" s="124">
        <v>0</v>
      </c>
      <c r="N7" s="43"/>
      <c r="O7" s="83" t="str">
        <f t="shared" ref="O7:O12" si="10">IF(D7="+",D$5,"")</f>
        <v>NIST CSF</v>
      </c>
      <c r="P7" s="83" t="str">
        <f t="shared" si="1"/>
        <v>ISO/IEC 27002</v>
      </c>
      <c r="Q7" s="83" t="str">
        <f t="shared" si="2"/>
        <v>ISACA COBIT</v>
      </c>
      <c r="R7" s="83" t="str">
        <f t="shared" si="3"/>
        <v/>
      </c>
      <c r="S7" s="83" t="str">
        <f t="shared" si="4"/>
        <v/>
      </c>
      <c r="T7" s="83" t="str">
        <f t="shared" si="5"/>
        <v>CIS controls</v>
      </c>
      <c r="U7" s="83" t="str">
        <f t="shared" si="6"/>
        <v>CCM</v>
      </c>
      <c r="V7" s="83" t="str">
        <f t="shared" si="7"/>
        <v>NIS2</v>
      </c>
      <c r="W7" s="83" t="str">
        <f t="shared" si="8"/>
        <v/>
      </c>
      <c r="X7" s="83" t="str">
        <f t="shared" si="9"/>
        <v/>
      </c>
      <c r="Y7" s="84" t="str">
        <f>CONCATENATE(O7&amp;", ",Q7&amp;", ",T7&amp;", ",U7&amp;", ",V7&amp;" en ",W7)</f>
        <v xml:space="preserve">NIST CSF, ISACA COBIT, CIS controls, CCM, NIS2 en </v>
      </c>
    </row>
    <row r="8" spans="1:25" ht="20.149999999999999" customHeight="1">
      <c r="A8" s="78"/>
      <c r="B8" s="163">
        <v>3</v>
      </c>
      <c r="C8" s="123" t="s">
        <v>19</v>
      </c>
      <c r="D8" s="124" t="s">
        <v>21</v>
      </c>
      <c r="E8" s="124" t="s">
        <v>21</v>
      </c>
      <c r="F8" s="124" t="s">
        <v>21</v>
      </c>
      <c r="G8" s="124" t="s">
        <v>21</v>
      </c>
      <c r="H8" s="124" t="s">
        <v>21</v>
      </c>
      <c r="I8" s="124" t="s">
        <v>21</v>
      </c>
      <c r="J8" s="124" t="s">
        <v>21</v>
      </c>
      <c r="K8" s="124" t="s">
        <v>21</v>
      </c>
      <c r="L8" s="124" t="s">
        <v>21</v>
      </c>
      <c r="M8" s="124" t="s">
        <v>21</v>
      </c>
      <c r="N8" s="43"/>
      <c r="O8" s="83" t="str">
        <f t="shared" si="10"/>
        <v>NIST CSF</v>
      </c>
      <c r="P8" s="83" t="str">
        <f t="shared" si="1"/>
        <v>ISO/IEC 27002</v>
      </c>
      <c r="Q8" s="83" t="str">
        <f t="shared" si="2"/>
        <v>ISACA COBIT</v>
      </c>
      <c r="R8" s="83" t="str">
        <f t="shared" si="3"/>
        <v>DNB controls</v>
      </c>
      <c r="S8" s="83" t="str">
        <f t="shared" si="4"/>
        <v>PCI/DSS</v>
      </c>
      <c r="T8" s="83" t="str">
        <f t="shared" si="5"/>
        <v>CIS controls</v>
      </c>
      <c r="U8" s="83" t="str">
        <f t="shared" si="6"/>
        <v>CCM</v>
      </c>
      <c r="V8" s="83" t="str">
        <f t="shared" si="7"/>
        <v>NIS2</v>
      </c>
      <c r="W8" s="83" t="str">
        <f t="shared" si="8"/>
        <v>IIA</v>
      </c>
      <c r="X8" s="83" t="str">
        <f t="shared" si="9"/>
        <v/>
      </c>
      <c r="Y8" s="84" t="str">
        <f>CONCATENATE(Q8&amp;", ",R8&amp;", ",S8&amp;", ",U8&amp;", ",V8&amp;" en ",W8)</f>
        <v>ISACA COBIT, DNB controls, PCI/DSS, CCM, NIS2 en IIA</v>
      </c>
    </row>
    <row r="9" spans="1:25" ht="20.149999999999999" customHeight="1">
      <c r="A9" s="78"/>
      <c r="B9" s="163">
        <v>4</v>
      </c>
      <c r="C9" s="123" t="s">
        <v>9</v>
      </c>
      <c r="D9" s="124" t="s">
        <v>21</v>
      </c>
      <c r="E9" s="124" t="s">
        <v>21</v>
      </c>
      <c r="F9" s="124" t="s">
        <v>21</v>
      </c>
      <c r="G9" s="124" t="s">
        <v>21</v>
      </c>
      <c r="H9" s="124">
        <v>0</v>
      </c>
      <c r="I9" s="124" t="s">
        <v>21</v>
      </c>
      <c r="J9" s="124" t="s">
        <v>21</v>
      </c>
      <c r="K9" s="124" t="s">
        <v>21</v>
      </c>
      <c r="L9" s="124" t="s">
        <v>21</v>
      </c>
      <c r="M9" s="124" t="s">
        <v>21</v>
      </c>
      <c r="N9" s="43"/>
      <c r="O9" s="83" t="str">
        <f t="shared" si="10"/>
        <v>NIST CSF</v>
      </c>
      <c r="P9" s="83" t="str">
        <f t="shared" si="1"/>
        <v>ISO/IEC 27002</v>
      </c>
      <c r="Q9" s="83" t="str">
        <f t="shared" si="2"/>
        <v>ISACA COBIT</v>
      </c>
      <c r="R9" s="83" t="str">
        <f t="shared" si="3"/>
        <v>DNB controls</v>
      </c>
      <c r="S9" s="83" t="str">
        <f t="shared" si="4"/>
        <v/>
      </c>
      <c r="T9" s="83" t="str">
        <f t="shared" si="5"/>
        <v>CIS controls</v>
      </c>
      <c r="U9" s="83" t="str">
        <f t="shared" si="6"/>
        <v>CCM</v>
      </c>
      <c r="V9" s="83" t="str">
        <f t="shared" si="7"/>
        <v>NIS2</v>
      </c>
      <c r="W9" s="83" t="str">
        <f t="shared" si="8"/>
        <v>IIA</v>
      </c>
      <c r="X9" s="83" t="str">
        <f t="shared" si="9"/>
        <v/>
      </c>
      <c r="Y9" s="84" t="str">
        <f>CONCATENATE(O9&amp;", ",Q9&amp;", ",R9&amp;", ",T9&amp;", ",V9&amp;" en ",W9)</f>
        <v>NIST CSF, ISACA COBIT, DNB controls, CIS controls, NIS2 en IIA</v>
      </c>
    </row>
    <row r="10" spans="1:25" ht="20.149999999999999" customHeight="1">
      <c r="A10" s="78"/>
      <c r="B10" s="163">
        <v>5</v>
      </c>
      <c r="C10" s="123" t="s">
        <v>38</v>
      </c>
      <c r="D10" s="124" t="s">
        <v>21</v>
      </c>
      <c r="E10" s="124" t="s">
        <v>21</v>
      </c>
      <c r="F10" s="124" t="s">
        <v>21</v>
      </c>
      <c r="G10" s="124" t="s">
        <v>21</v>
      </c>
      <c r="H10" s="124">
        <v>0</v>
      </c>
      <c r="I10" s="124" t="s">
        <v>21</v>
      </c>
      <c r="J10" s="124" t="s">
        <v>21</v>
      </c>
      <c r="K10" s="124" t="s">
        <v>21</v>
      </c>
      <c r="L10" s="124" t="s">
        <v>21</v>
      </c>
      <c r="M10" s="124" t="s">
        <v>21</v>
      </c>
      <c r="N10" s="43"/>
      <c r="O10" s="83" t="str">
        <f t="shared" si="10"/>
        <v>NIST CSF</v>
      </c>
      <c r="P10" s="83" t="str">
        <f t="shared" si="1"/>
        <v>ISO/IEC 27002</v>
      </c>
      <c r="Q10" s="83" t="str">
        <f t="shared" si="2"/>
        <v>ISACA COBIT</v>
      </c>
      <c r="R10" s="83" t="str">
        <f t="shared" si="3"/>
        <v>DNB controls</v>
      </c>
      <c r="S10" s="83" t="str">
        <f t="shared" si="4"/>
        <v/>
      </c>
      <c r="T10" s="83" t="str">
        <f t="shared" si="5"/>
        <v>CIS controls</v>
      </c>
      <c r="U10" s="83" t="str">
        <f t="shared" si="6"/>
        <v>CCM</v>
      </c>
      <c r="V10" s="83" t="str">
        <f t="shared" si="7"/>
        <v>NIS2</v>
      </c>
      <c r="W10" s="83" t="str">
        <f t="shared" si="8"/>
        <v>IIA</v>
      </c>
      <c r="X10" s="83" t="str">
        <f t="shared" si="9"/>
        <v/>
      </c>
      <c r="Y10" s="84" t="str">
        <f>CONCATENATE(O10&amp;", ",Q10&amp;", ",R10&amp;", ",V10&amp;" en ",W10)</f>
        <v>NIST CSF, ISACA COBIT, DNB controls, NIS2 en IIA</v>
      </c>
    </row>
    <row r="11" spans="1:25" ht="20.149999999999999" customHeight="1">
      <c r="A11" s="78"/>
      <c r="B11" s="163">
        <v>6</v>
      </c>
      <c r="C11" s="123" t="s">
        <v>10</v>
      </c>
      <c r="D11" s="124" t="s">
        <v>21</v>
      </c>
      <c r="E11" s="124" t="s">
        <v>21</v>
      </c>
      <c r="F11" s="124" t="s">
        <v>21</v>
      </c>
      <c r="G11" s="124" t="s">
        <v>21</v>
      </c>
      <c r="H11" s="124" t="s">
        <v>21</v>
      </c>
      <c r="I11" s="124" t="s">
        <v>21</v>
      </c>
      <c r="J11" s="124" t="s">
        <v>21</v>
      </c>
      <c r="K11" s="124" t="s">
        <v>21</v>
      </c>
      <c r="L11" s="124" t="s">
        <v>21</v>
      </c>
      <c r="M11" s="124" t="s">
        <v>21</v>
      </c>
      <c r="N11" s="43"/>
      <c r="O11" s="83" t="str">
        <f t="shared" si="10"/>
        <v>NIST CSF</v>
      </c>
      <c r="P11" s="83" t="str">
        <f t="shared" si="1"/>
        <v>ISO/IEC 27002</v>
      </c>
      <c r="Q11" s="83" t="str">
        <f t="shared" si="2"/>
        <v>ISACA COBIT</v>
      </c>
      <c r="R11" s="83" t="str">
        <f t="shared" si="3"/>
        <v>DNB controls</v>
      </c>
      <c r="S11" s="83" t="str">
        <f t="shared" si="4"/>
        <v>PCI/DSS</v>
      </c>
      <c r="T11" s="83" t="str">
        <f t="shared" si="5"/>
        <v>CIS controls</v>
      </c>
      <c r="U11" s="83" t="str">
        <f t="shared" si="6"/>
        <v>CCM</v>
      </c>
      <c r="V11" s="83" t="str">
        <f t="shared" si="7"/>
        <v>NIS2</v>
      </c>
      <c r="W11" s="83" t="str">
        <f t="shared" si="8"/>
        <v>IIA</v>
      </c>
      <c r="X11" s="83" t="str">
        <f t="shared" si="9"/>
        <v/>
      </c>
      <c r="Y11" s="84" t="str">
        <f>CONCATENATE(O11&amp;", ",P11&amp;", ",Q11&amp;", ",R11&amp;", ",S11&amp;" en ",T11&amp;", ",V6&amp;" en ",W6)</f>
        <v>NIST CSF, ISO/IEC 27002, ISACA COBIT, DNB controls, PCI/DSS en CIS controls, NIS2 en IIA</v>
      </c>
    </row>
    <row r="12" spans="1:25" ht="20.149999999999999" customHeight="1">
      <c r="A12" s="78"/>
      <c r="B12" s="163">
        <v>7</v>
      </c>
      <c r="C12" s="123" t="s">
        <v>169</v>
      </c>
      <c r="D12" s="124" t="s">
        <v>21</v>
      </c>
      <c r="E12" s="126" t="s">
        <v>21</v>
      </c>
      <c r="F12" s="126" t="s">
        <v>21</v>
      </c>
      <c r="G12" s="126" t="s">
        <v>21</v>
      </c>
      <c r="H12" s="126" t="s">
        <v>21</v>
      </c>
      <c r="I12" s="126" t="s">
        <v>21</v>
      </c>
      <c r="J12" s="126" t="s">
        <v>21</v>
      </c>
      <c r="K12" s="124" t="s">
        <v>21</v>
      </c>
      <c r="L12" s="124" t="s">
        <v>21</v>
      </c>
      <c r="M12" s="124" t="s">
        <v>21</v>
      </c>
      <c r="N12" s="43"/>
      <c r="O12" s="83" t="str">
        <f t="shared" si="10"/>
        <v>NIST CSF</v>
      </c>
      <c r="P12" s="83" t="str">
        <f t="shared" si="1"/>
        <v>ISO/IEC 27002</v>
      </c>
      <c r="Q12" s="83" t="str">
        <f t="shared" si="2"/>
        <v>ISACA COBIT</v>
      </c>
      <c r="R12" s="83" t="str">
        <f t="shared" si="3"/>
        <v>DNB controls</v>
      </c>
      <c r="S12" s="83" t="str">
        <f t="shared" si="4"/>
        <v>PCI/DSS</v>
      </c>
      <c r="T12" s="83" t="str">
        <f t="shared" si="5"/>
        <v>CIS controls</v>
      </c>
      <c r="U12" s="83" t="str">
        <f t="shared" si="6"/>
        <v>CCM</v>
      </c>
      <c r="V12" s="83" t="str">
        <f t="shared" si="7"/>
        <v>NIS2</v>
      </c>
      <c r="W12" s="83" t="str">
        <f t="shared" si="8"/>
        <v>IIA</v>
      </c>
      <c r="X12" s="83" t="str">
        <f t="shared" si="9"/>
        <v/>
      </c>
      <c r="Y12" s="84" t="str">
        <f>CONCATENATE(O12&amp;", ",P12&amp;", ",Q12&amp;", ",S12&amp;", ",T12&amp;", ",V6&amp;" en ",W6)</f>
        <v>NIST CSF, ISO/IEC 27002, ISACA COBIT, PCI/DSS, CIS controls, NIS2 en IIA</v>
      </c>
    </row>
    <row r="13" spans="1:25" ht="15">
      <c r="A13" s="79"/>
      <c r="B13" s="262" t="s">
        <v>24</v>
      </c>
      <c r="C13" s="262"/>
      <c r="D13" s="137">
        <f t="shared" ref="D13:J13" si="11">COUNTIF(D6:D12,"+")/7</f>
        <v>1</v>
      </c>
      <c r="E13" s="138">
        <f t="shared" si="11"/>
        <v>1</v>
      </c>
      <c r="F13" s="137">
        <f t="shared" si="11"/>
        <v>1</v>
      </c>
      <c r="G13" s="137">
        <f t="shared" si="11"/>
        <v>0.8571428571428571</v>
      </c>
      <c r="H13" s="137">
        <f t="shared" si="11"/>
        <v>0.42857142857142855</v>
      </c>
      <c r="I13" s="137">
        <f t="shared" si="11"/>
        <v>1</v>
      </c>
      <c r="J13" s="137">
        <f t="shared" si="11"/>
        <v>1</v>
      </c>
      <c r="K13" s="137">
        <f t="shared" ref="K13:M13" si="12">COUNTIF(K6:K12,"+")/7</f>
        <v>1</v>
      </c>
      <c r="L13" s="137">
        <f t="shared" ref="L13" si="13">COUNTIF(L6:L12,"+")/7</f>
        <v>1</v>
      </c>
      <c r="M13" s="137">
        <f t="shared" si="12"/>
        <v>0.8571428571428571</v>
      </c>
      <c r="N13" s="95"/>
      <c r="O13" s="42"/>
      <c r="P13" s="42"/>
      <c r="Q13" s="42"/>
      <c r="R13" s="42"/>
      <c r="S13" s="42"/>
      <c r="T13" s="42"/>
      <c r="U13" s="42"/>
      <c r="V13" s="42"/>
      <c r="W13" s="42"/>
      <c r="X13" s="42"/>
      <c r="Y13" s="67"/>
    </row>
    <row r="14" spans="1:25" ht="15">
      <c r="A14" s="75"/>
      <c r="B14" s="75"/>
      <c r="C14" s="41"/>
      <c r="D14" s="41"/>
      <c r="E14" s="41"/>
      <c r="F14" s="41"/>
      <c r="G14" s="41"/>
      <c r="H14" s="41"/>
      <c r="I14" s="41"/>
      <c r="J14" s="41"/>
      <c r="K14" s="41"/>
      <c r="L14" s="41"/>
      <c r="M14" s="41"/>
      <c r="N14" s="41"/>
      <c r="O14" s="82"/>
      <c r="P14" s="41"/>
      <c r="Q14" s="41"/>
      <c r="R14" s="41"/>
      <c r="S14" s="41"/>
      <c r="T14" s="41"/>
      <c r="U14" s="41"/>
      <c r="V14" s="41"/>
      <c r="W14" s="41"/>
      <c r="X14" s="41"/>
      <c r="Y14" s="67"/>
    </row>
    <row r="15" spans="1:25" ht="20.149999999999999" customHeight="1">
      <c r="A15" s="75"/>
      <c r="B15" s="263" t="s">
        <v>23</v>
      </c>
      <c r="C15" s="263"/>
      <c r="D15" s="161" t="s">
        <v>22</v>
      </c>
      <c r="E15" s="102">
        <v>0</v>
      </c>
      <c r="F15" s="102" t="s">
        <v>21</v>
      </c>
      <c r="G15" s="41"/>
      <c r="H15" s="41"/>
      <c r="I15" s="41"/>
      <c r="J15" s="41"/>
      <c r="K15" s="41"/>
      <c r="L15" s="41"/>
      <c r="M15" s="41"/>
      <c r="N15" s="41"/>
      <c r="O15" s="41"/>
      <c r="P15" s="41"/>
      <c r="Q15" s="41"/>
      <c r="R15" s="41"/>
      <c r="S15" s="41"/>
      <c r="T15" s="41"/>
      <c r="U15" s="41"/>
      <c r="V15" s="41"/>
      <c r="W15" s="41"/>
      <c r="X15" s="41"/>
      <c r="Y15" s="67"/>
    </row>
    <row r="16" spans="1:25" ht="55" customHeight="1">
      <c r="A16" s="75"/>
      <c r="B16" s="263"/>
      <c r="C16" s="263"/>
      <c r="D16" s="109"/>
      <c r="E16" s="109"/>
      <c r="F16" s="109"/>
      <c r="G16" s="41"/>
      <c r="H16" s="41"/>
      <c r="I16" s="41"/>
      <c r="J16" s="41"/>
      <c r="K16" s="41"/>
      <c r="L16" s="41"/>
      <c r="M16" s="41"/>
      <c r="N16" s="41"/>
      <c r="O16" s="41"/>
      <c r="P16" s="41"/>
      <c r="Q16" s="41"/>
      <c r="R16" s="41"/>
      <c r="S16" s="41"/>
      <c r="T16" s="41"/>
      <c r="U16" s="41"/>
      <c r="V16" s="41"/>
      <c r="W16" s="41"/>
      <c r="X16" s="41"/>
      <c r="Y16" s="67"/>
    </row>
    <row r="17" spans="1:26" ht="15">
      <c r="A17" s="75"/>
      <c r="B17" s="75"/>
      <c r="C17" s="41"/>
      <c r="D17" s="41"/>
      <c r="E17" s="41"/>
      <c r="F17" s="41"/>
      <c r="G17" s="41"/>
      <c r="H17" s="41"/>
      <c r="I17" s="41"/>
      <c r="J17" s="41"/>
      <c r="K17" s="41"/>
      <c r="L17" s="41"/>
      <c r="M17" s="41"/>
      <c r="N17" s="41"/>
      <c r="O17" s="41"/>
      <c r="P17" s="41"/>
      <c r="Q17" s="41"/>
      <c r="R17" s="41"/>
      <c r="S17" s="41"/>
      <c r="T17" s="41"/>
      <c r="U17" s="41"/>
      <c r="V17" s="41"/>
      <c r="W17" s="41"/>
      <c r="X17" s="41"/>
      <c r="Y17" s="67"/>
      <c r="Z17" s="41"/>
    </row>
    <row r="18" spans="1:26" ht="16.5" customHeight="1">
      <c r="A18" s="75"/>
      <c r="B18" s="260" t="s">
        <v>37</v>
      </c>
      <c r="C18" s="260"/>
      <c r="D18" s="41"/>
      <c r="E18" s="41"/>
      <c r="F18" s="41"/>
      <c r="G18" s="41"/>
      <c r="H18" s="41"/>
      <c r="I18" s="41"/>
      <c r="J18" s="41"/>
      <c r="K18" s="41"/>
      <c r="L18" s="41"/>
      <c r="M18" s="41"/>
      <c r="N18" s="41"/>
      <c r="O18" s="41"/>
      <c r="P18" s="41"/>
      <c r="Q18" s="41"/>
      <c r="R18" s="41"/>
      <c r="S18" s="41"/>
      <c r="T18" s="41"/>
      <c r="U18" s="41"/>
      <c r="V18" s="41"/>
      <c r="W18" s="41"/>
      <c r="X18" s="41"/>
      <c r="Y18" s="67"/>
    </row>
    <row r="19" spans="1:26" ht="15">
      <c r="A19" s="42"/>
      <c r="B19" s="159" t="s">
        <v>88</v>
      </c>
      <c r="C19" s="157" t="s">
        <v>108</v>
      </c>
      <c r="D19" s="265" t="s">
        <v>107</v>
      </c>
      <c r="E19" s="265"/>
      <c r="F19" s="184"/>
      <c r="G19" s="42"/>
      <c r="H19" s="42"/>
      <c r="I19" s="42"/>
      <c r="J19" s="42"/>
      <c r="K19" s="42"/>
      <c r="L19" s="42"/>
      <c r="M19" s="42"/>
      <c r="N19" s="42"/>
      <c r="O19" s="42"/>
      <c r="P19" s="42"/>
      <c r="Q19" s="42"/>
      <c r="R19" s="42"/>
      <c r="S19" s="42"/>
      <c r="T19" s="42"/>
      <c r="U19" s="42"/>
      <c r="V19" s="42"/>
      <c r="W19" s="42"/>
      <c r="X19" s="42"/>
      <c r="Y19" s="67"/>
    </row>
    <row r="20" spans="1:26" ht="25.5" customHeight="1">
      <c r="A20" s="75"/>
      <c r="B20" s="164">
        <v>1</v>
      </c>
      <c r="C20" s="165" t="s">
        <v>13</v>
      </c>
      <c r="D20" s="266" t="s">
        <v>267</v>
      </c>
      <c r="E20" s="266"/>
      <c r="F20" s="84"/>
      <c r="G20" s="41"/>
      <c r="H20" s="41"/>
      <c r="I20" s="41"/>
      <c r="J20" s="41"/>
      <c r="K20" s="41"/>
      <c r="L20" s="41"/>
      <c r="M20" s="41"/>
      <c r="N20" s="41"/>
      <c r="O20" s="41"/>
      <c r="P20" s="41"/>
      <c r="Q20" s="41"/>
      <c r="R20" s="41"/>
      <c r="S20" s="41"/>
      <c r="T20" s="41"/>
      <c r="U20" s="41"/>
      <c r="V20" s="41"/>
      <c r="W20" s="41"/>
      <c r="X20" s="41"/>
      <c r="Y20" s="67"/>
    </row>
    <row r="21" spans="1:26" ht="27" customHeight="1">
      <c r="A21" s="75"/>
      <c r="B21" s="164">
        <v>2</v>
      </c>
      <c r="C21" s="165" t="s">
        <v>104</v>
      </c>
      <c r="D21" s="257" t="s">
        <v>105</v>
      </c>
      <c r="E21" s="258"/>
      <c r="F21" s="84"/>
      <c r="G21" s="41"/>
      <c r="H21" s="41"/>
      <c r="I21" s="41"/>
      <c r="J21" s="41"/>
      <c r="K21" s="41"/>
      <c r="L21" s="41"/>
      <c r="M21" s="41"/>
      <c r="N21" s="41"/>
      <c r="O21" s="41"/>
      <c r="P21" s="41"/>
      <c r="Q21" s="41"/>
      <c r="R21" s="41"/>
      <c r="S21" s="41"/>
      <c r="T21" s="41"/>
      <c r="U21" s="41"/>
      <c r="V21" s="41"/>
      <c r="W21" s="41"/>
      <c r="X21" s="41"/>
      <c r="Y21" s="67"/>
    </row>
    <row r="22" spans="1:26" ht="25.5" customHeight="1">
      <c r="A22" s="75"/>
      <c r="B22" s="164">
        <v>3</v>
      </c>
      <c r="C22" s="165" t="s">
        <v>132</v>
      </c>
      <c r="D22" s="257" t="s">
        <v>106</v>
      </c>
      <c r="E22" s="258"/>
      <c r="F22" s="84"/>
      <c r="G22" s="41"/>
      <c r="H22" s="41"/>
      <c r="I22" s="41"/>
      <c r="J22" s="41"/>
      <c r="K22" s="41"/>
      <c r="L22" s="41"/>
      <c r="M22" s="41"/>
      <c r="N22" s="41"/>
      <c r="O22" s="41"/>
      <c r="P22" s="41"/>
      <c r="Q22" s="41"/>
      <c r="R22" s="41"/>
      <c r="S22" s="41"/>
      <c r="T22" s="41"/>
      <c r="U22" s="41"/>
      <c r="V22" s="41"/>
      <c r="W22" s="41"/>
      <c r="X22" s="41"/>
      <c r="Y22" s="67"/>
    </row>
    <row r="23" spans="1:26" ht="42.65" customHeight="1">
      <c r="A23" s="75"/>
      <c r="B23" s="164">
        <v>4</v>
      </c>
      <c r="C23" s="165" t="s">
        <v>156</v>
      </c>
      <c r="D23" s="171" t="s">
        <v>157</v>
      </c>
      <c r="E23" s="172"/>
      <c r="F23" s="84"/>
      <c r="G23" s="41"/>
      <c r="H23" s="41"/>
      <c r="I23" s="41"/>
      <c r="J23" s="41"/>
      <c r="K23" s="41"/>
      <c r="L23" s="41"/>
      <c r="M23" s="41"/>
      <c r="N23" s="41"/>
      <c r="O23" s="41"/>
      <c r="P23" s="41"/>
      <c r="Q23" s="41"/>
      <c r="R23" s="41"/>
      <c r="S23" s="41"/>
      <c r="T23" s="41"/>
      <c r="U23" s="41"/>
      <c r="V23" s="41"/>
      <c r="W23" s="41"/>
      <c r="X23" s="41"/>
      <c r="Y23" s="67"/>
    </row>
    <row r="24" spans="1:26" ht="37.5">
      <c r="A24" s="75"/>
      <c r="B24" s="164">
        <v>5</v>
      </c>
      <c r="C24" s="165" t="s">
        <v>187</v>
      </c>
      <c r="D24" s="257" t="s">
        <v>270</v>
      </c>
      <c r="E24" s="258"/>
      <c r="F24" s="84"/>
      <c r="G24" s="41"/>
      <c r="H24" s="41"/>
      <c r="I24" s="41"/>
      <c r="J24" s="41"/>
      <c r="K24" s="41"/>
      <c r="L24" s="41"/>
      <c r="M24" s="41"/>
      <c r="N24" s="41"/>
      <c r="O24" s="41"/>
      <c r="P24" s="41"/>
      <c r="Q24" s="41"/>
      <c r="R24" s="41"/>
      <c r="S24" s="41"/>
      <c r="T24" s="41"/>
      <c r="U24" s="41"/>
      <c r="V24" s="41"/>
      <c r="W24" s="41"/>
      <c r="X24" s="41"/>
      <c r="Y24" s="67"/>
    </row>
    <row r="25" spans="1:26" ht="20.149999999999999" customHeight="1">
      <c r="A25" s="75"/>
      <c r="B25" s="164">
        <v>6</v>
      </c>
      <c r="C25" s="165" t="s">
        <v>93</v>
      </c>
      <c r="D25" s="257" t="s">
        <v>269</v>
      </c>
      <c r="E25" s="258"/>
      <c r="F25" s="84"/>
      <c r="G25" s="41"/>
      <c r="H25" s="41"/>
      <c r="I25" s="41"/>
      <c r="J25" s="41"/>
      <c r="K25" s="41"/>
      <c r="L25" s="41"/>
      <c r="M25" s="41"/>
      <c r="N25" s="41"/>
      <c r="O25" s="41"/>
      <c r="P25" s="41"/>
      <c r="Q25" s="41"/>
      <c r="R25" s="41"/>
      <c r="S25" s="41"/>
      <c r="T25" s="41"/>
      <c r="U25" s="41"/>
      <c r="V25" s="41"/>
      <c r="W25" s="41"/>
      <c r="X25" s="41"/>
      <c r="Y25" s="67"/>
    </row>
    <row r="26" spans="1:26" ht="31.5" customHeight="1">
      <c r="A26" s="75"/>
      <c r="B26" s="164">
        <v>7</v>
      </c>
      <c r="C26" s="165" t="s">
        <v>131</v>
      </c>
      <c r="D26" s="257" t="s">
        <v>268</v>
      </c>
      <c r="E26" s="258"/>
      <c r="F26" s="84"/>
      <c r="G26" s="41"/>
      <c r="H26" s="41"/>
      <c r="I26" s="41"/>
      <c r="J26" s="41"/>
      <c r="K26" s="41"/>
      <c r="L26" s="41"/>
      <c r="M26" s="41"/>
      <c r="N26" s="41"/>
      <c r="O26" s="41"/>
      <c r="P26" s="41"/>
      <c r="Q26" s="41"/>
      <c r="R26" s="41"/>
      <c r="S26" s="41"/>
      <c r="T26" s="41"/>
      <c r="U26" s="41"/>
      <c r="V26" s="41"/>
      <c r="W26" s="41"/>
      <c r="X26" s="41"/>
      <c r="Y26" s="67"/>
    </row>
    <row r="27" spans="1:26" ht="25" customHeight="1">
      <c r="A27" s="75"/>
      <c r="B27" s="164">
        <v>8</v>
      </c>
      <c r="C27" s="165" t="s">
        <v>155</v>
      </c>
      <c r="D27" s="257" t="s">
        <v>186</v>
      </c>
      <c r="E27" s="258"/>
      <c r="F27" s="84"/>
      <c r="G27" s="41"/>
      <c r="H27" s="41"/>
      <c r="I27" s="41"/>
      <c r="J27" s="41"/>
      <c r="K27" s="41"/>
      <c r="L27" s="41"/>
      <c r="M27" s="41"/>
      <c r="N27" s="41"/>
      <c r="O27" s="41"/>
      <c r="P27" s="41"/>
      <c r="Q27" s="41"/>
      <c r="R27" s="41"/>
      <c r="S27" s="41"/>
      <c r="T27" s="41"/>
      <c r="U27" s="41"/>
      <c r="V27" s="41"/>
      <c r="W27" s="41"/>
      <c r="X27" s="41"/>
      <c r="Y27" s="67"/>
    </row>
    <row r="28" spans="1:26" ht="25" customHeight="1">
      <c r="A28" s="75"/>
      <c r="B28" s="164">
        <v>9</v>
      </c>
      <c r="C28" s="165" t="s">
        <v>159</v>
      </c>
      <c r="D28" s="171" t="s">
        <v>158</v>
      </c>
      <c r="E28" s="172"/>
      <c r="F28" s="84"/>
      <c r="G28" s="41"/>
      <c r="H28" s="41"/>
      <c r="I28" s="41"/>
      <c r="J28" s="41"/>
      <c r="K28" s="41"/>
      <c r="L28" s="41"/>
      <c r="M28" s="41"/>
      <c r="N28" s="41"/>
      <c r="O28" s="41"/>
      <c r="P28" s="41"/>
      <c r="Q28" s="41"/>
      <c r="R28" s="41"/>
      <c r="S28" s="67"/>
    </row>
    <row r="29" spans="1:26" ht="25" customHeight="1">
      <c r="A29" s="75"/>
      <c r="B29" s="164">
        <v>9</v>
      </c>
      <c r="C29" s="165" t="s">
        <v>317</v>
      </c>
      <c r="D29" s="257" t="s">
        <v>318</v>
      </c>
      <c r="E29" s="258"/>
      <c r="F29" s="84"/>
      <c r="G29" s="41"/>
      <c r="H29" s="41"/>
      <c r="I29" s="41"/>
      <c r="J29" s="41"/>
      <c r="K29" s="41"/>
      <c r="L29" s="41"/>
      <c r="M29" s="41"/>
      <c r="N29" s="41"/>
      <c r="O29" s="41"/>
      <c r="P29" s="41"/>
      <c r="Q29" s="41"/>
      <c r="R29" s="41"/>
      <c r="S29" s="67"/>
    </row>
    <row r="30" spans="1:26" ht="15">
      <c r="A30" s="75"/>
      <c r="B30" s="75"/>
      <c r="C30" s="41"/>
      <c r="D30" s="41"/>
      <c r="E30" s="41"/>
      <c r="F30" s="41"/>
      <c r="G30" s="41"/>
      <c r="H30" s="41"/>
      <c r="I30" s="41"/>
      <c r="J30" s="41"/>
      <c r="K30" s="41"/>
      <c r="L30" s="41"/>
      <c r="M30" s="41"/>
      <c r="N30" s="41"/>
      <c r="O30" s="41"/>
      <c r="P30" s="41"/>
      <c r="Q30" s="41"/>
      <c r="R30" s="41"/>
      <c r="S30" s="41"/>
      <c r="T30" s="41"/>
      <c r="U30" s="41"/>
      <c r="V30" s="41"/>
      <c r="W30" s="41"/>
      <c r="X30" s="41"/>
      <c r="Y30" s="67"/>
      <c r="Z30" s="41"/>
    </row>
    <row r="31" spans="1:26" ht="16.5" customHeight="1">
      <c r="A31" s="75"/>
      <c r="B31" s="260" t="s">
        <v>36</v>
      </c>
      <c r="C31" s="260"/>
      <c r="D31" s="80"/>
      <c r="E31" s="42"/>
      <c r="F31" s="41"/>
      <c r="G31" s="41"/>
      <c r="H31" s="41"/>
      <c r="I31" s="41"/>
      <c r="J31" s="41"/>
      <c r="K31" s="41"/>
      <c r="L31" s="41"/>
      <c r="M31" s="41"/>
      <c r="N31" s="41"/>
      <c r="O31" s="41"/>
      <c r="P31" s="41"/>
      <c r="Q31" s="41"/>
      <c r="R31" s="41"/>
      <c r="S31" s="41"/>
      <c r="T31" s="41"/>
      <c r="U31" s="41"/>
      <c r="V31" s="41"/>
      <c r="W31" s="41"/>
      <c r="X31" s="41"/>
      <c r="Y31" s="67"/>
    </row>
    <row r="32" spans="1:26" ht="15">
      <c r="A32" s="75"/>
      <c r="B32" s="159" t="s">
        <v>88</v>
      </c>
      <c r="C32" s="158" t="s">
        <v>108</v>
      </c>
      <c r="D32" s="264" t="s">
        <v>107</v>
      </c>
      <c r="E32" s="264"/>
      <c r="F32" s="41"/>
      <c r="G32" s="41"/>
      <c r="H32" s="41"/>
      <c r="I32" s="41"/>
      <c r="J32" s="41"/>
      <c r="K32" s="41"/>
      <c r="L32" s="41"/>
      <c r="M32" s="41"/>
      <c r="N32" s="41"/>
      <c r="O32" s="41"/>
      <c r="P32" s="41"/>
      <c r="Q32" s="41"/>
      <c r="R32" s="41"/>
      <c r="S32" s="41"/>
      <c r="T32" s="41"/>
      <c r="U32" s="41"/>
      <c r="V32" s="41"/>
      <c r="W32" s="41"/>
      <c r="X32" s="41"/>
      <c r="Y32" s="67"/>
    </row>
    <row r="33" spans="1:26" ht="15">
      <c r="A33" s="75"/>
      <c r="B33" s="164">
        <v>1</v>
      </c>
      <c r="C33" s="166" t="s">
        <v>16</v>
      </c>
      <c r="D33" s="259" t="s">
        <v>76</v>
      </c>
      <c r="E33" s="259"/>
      <c r="F33" s="41"/>
      <c r="G33" s="41"/>
      <c r="H33" s="41"/>
      <c r="I33" s="41"/>
      <c r="J33" s="41"/>
      <c r="K33" s="41"/>
      <c r="L33" s="41"/>
      <c r="M33" s="41"/>
      <c r="N33" s="41"/>
      <c r="O33" s="41"/>
      <c r="P33" s="41"/>
      <c r="Q33" s="41"/>
      <c r="R33" s="41"/>
      <c r="S33" s="41"/>
      <c r="T33" s="41"/>
      <c r="U33" s="41"/>
      <c r="V33" s="41"/>
      <c r="W33" s="41"/>
      <c r="X33" s="41"/>
      <c r="Y33" s="67"/>
    </row>
    <row r="34" spans="1:26" ht="37.5">
      <c r="A34" s="75"/>
      <c r="B34" s="164">
        <v>2</v>
      </c>
      <c r="C34" s="166" t="s">
        <v>77</v>
      </c>
      <c r="D34" s="259" t="s">
        <v>14</v>
      </c>
      <c r="E34" s="259"/>
      <c r="F34" s="81"/>
      <c r="G34" s="41"/>
      <c r="H34" s="41"/>
      <c r="I34" s="41"/>
      <c r="J34" s="41"/>
      <c r="K34" s="41"/>
      <c r="L34" s="41"/>
      <c r="M34" s="41"/>
      <c r="N34" s="41"/>
      <c r="O34" s="41"/>
      <c r="P34" s="41"/>
      <c r="Q34" s="41"/>
      <c r="R34" s="41"/>
      <c r="S34" s="41"/>
      <c r="T34" s="41"/>
      <c r="U34" s="41"/>
      <c r="V34" s="41"/>
      <c r="W34" s="41"/>
      <c r="X34" s="41"/>
      <c r="Y34" s="67"/>
    </row>
    <row r="35" spans="1:26" ht="50.5">
      <c r="A35" s="75"/>
      <c r="B35" s="164">
        <v>3</v>
      </c>
      <c r="C35" s="173" t="s">
        <v>129</v>
      </c>
      <c r="D35" s="259" t="s">
        <v>130</v>
      </c>
      <c r="E35" s="259"/>
      <c r="F35" s="41"/>
      <c r="G35" s="41"/>
      <c r="H35" s="41"/>
      <c r="I35" s="41"/>
      <c r="J35" s="41"/>
      <c r="K35" s="41"/>
      <c r="L35" s="41"/>
      <c r="M35" s="41"/>
      <c r="N35" s="41"/>
      <c r="O35" s="41"/>
      <c r="P35" s="41"/>
      <c r="Q35" s="41"/>
      <c r="R35" s="41"/>
      <c r="S35" s="41"/>
      <c r="T35" s="41"/>
      <c r="U35" s="41"/>
      <c r="V35" s="41"/>
      <c r="W35" s="41"/>
      <c r="X35" s="41"/>
      <c r="Y35" s="67"/>
      <c r="Z35" s="41"/>
    </row>
    <row r="36" spans="1:26">
      <c r="A36" s="67"/>
      <c r="B36" s="67"/>
      <c r="C36" s="67"/>
      <c r="D36" s="67"/>
      <c r="E36" s="67"/>
      <c r="F36" s="67"/>
      <c r="G36" s="67"/>
      <c r="H36" s="67"/>
      <c r="I36" s="67"/>
      <c r="J36" s="67"/>
      <c r="K36" s="67"/>
      <c r="L36" s="67"/>
      <c r="M36" s="67"/>
      <c r="N36" s="67"/>
    </row>
    <row r="37" spans="1:26">
      <c r="A37" s="67"/>
      <c r="B37" s="67"/>
      <c r="C37" s="67"/>
      <c r="D37" s="67"/>
      <c r="E37" s="67"/>
      <c r="F37" s="67"/>
      <c r="G37" s="67"/>
      <c r="H37" s="67"/>
      <c r="I37" s="67"/>
      <c r="J37" s="67"/>
      <c r="K37" s="67"/>
      <c r="L37" s="67"/>
      <c r="M37" s="67"/>
      <c r="N37" s="67"/>
    </row>
  </sheetData>
  <sortState xmlns:xlrd2="http://schemas.microsoft.com/office/spreadsheetml/2017/richdata2" ref="A20:AA31">
    <sortCondition ref="A20"/>
  </sortState>
  <mergeCells count="18">
    <mergeCell ref="D1:F3"/>
    <mergeCell ref="B13:C13"/>
    <mergeCell ref="B15:C16"/>
    <mergeCell ref="D32:E32"/>
    <mergeCell ref="D33:E33"/>
    <mergeCell ref="D19:E19"/>
    <mergeCell ref="D20:E20"/>
    <mergeCell ref="D25:E25"/>
    <mergeCell ref="D26:E26"/>
    <mergeCell ref="D21:E21"/>
    <mergeCell ref="D22:E22"/>
    <mergeCell ref="D24:E24"/>
    <mergeCell ref="D27:E27"/>
    <mergeCell ref="D29:E29"/>
    <mergeCell ref="D35:E35"/>
    <mergeCell ref="B18:C18"/>
    <mergeCell ref="B31:C31"/>
    <mergeCell ref="D34:E34"/>
  </mergeCells>
  <hyperlinks>
    <hyperlink ref="C20" r:id="rId1" xr:uid="{00000000-0004-0000-0500-000000000000}"/>
    <hyperlink ref="C25" r:id="rId2" display="http://www.sans.org/critical-security-controls/ " xr:uid="{00000000-0004-0000-0500-000001000000}"/>
    <hyperlink ref="C34" r:id="rId3" location="q=cyber%20security%20program&amp;sort=relevancy&amp;f:Language=[English]" xr:uid="{00000000-0004-0000-0500-000003000000}"/>
    <hyperlink ref="C22" r:id="rId4" xr:uid="{00000000-0004-0000-0500-000004000000}"/>
    <hyperlink ref="C24" r:id="rId5" xr:uid="{00000000-0004-0000-0500-000005000000}"/>
    <hyperlink ref="C26" r:id="rId6" xr:uid="{00000000-0004-0000-0500-000006000000}"/>
    <hyperlink ref="C21" r:id="rId7" xr:uid="{00000000-0004-0000-0500-000007000000}"/>
    <hyperlink ref="C35" r:id="rId8" xr:uid="{00000000-0004-0000-0500-000008000000}"/>
    <hyperlink ref="C33" r:id="rId9" xr:uid="{00000000-0004-0000-0500-000009000000}"/>
    <hyperlink ref="C27" r:id="rId10" xr:uid="{86C1B674-E874-4947-8525-438F9F3113B6}"/>
    <hyperlink ref="C23" r:id="rId11" xr:uid="{EF8318FE-C0C8-4A03-A515-C2C89864AEF9}"/>
    <hyperlink ref="C28" r:id="rId12" xr:uid="{F0366720-F74D-40A8-9407-05826D1887F3}"/>
    <hyperlink ref="C29" r:id="rId13" xr:uid="{EBD28B12-C533-4B00-A15B-13A020B9A8D3}"/>
  </hyperlinks>
  <pageMargins left="0.7" right="0.7" top="0.75" bottom="0.75" header="0.3" footer="0.3"/>
  <pageSetup paperSize="9" orientation="portrait" r:id="rId14"/>
  <headerFooter>
    <oddFooter>&amp;L_x000D_&amp;1#&amp;"Calibri"&amp;10&amp;K000000 Intern gebruik</oddFooter>
  </headerFooter>
  <drawing r:id="rId15"/>
  <extLst>
    <ext xmlns:x14="http://schemas.microsoft.com/office/spreadsheetml/2009/9/main" uri="{78C0D931-6437-407d-A8EE-F0AAD7539E65}">
      <x14:conditionalFormattings>
        <x14:conditionalFormatting xmlns:xm="http://schemas.microsoft.com/office/excel/2006/main">
          <x14:cfRule type="containsText" priority="1" operator="containsText" id="{0C5BCB28-720F-4C24-889E-5BA15DED5FB2}">
            <xm:f>NOT(ISERROR(SEARCH("+",D15)))</xm:f>
            <xm:f>"+"</xm:f>
            <x14:dxf>
              <fill>
                <gradientFill degree="135">
                  <stop position="0">
                    <color theme="0"/>
                  </stop>
                  <stop position="1">
                    <color rgb="FF92D050"/>
                  </stop>
                </gradientFill>
              </fill>
            </x14:dxf>
          </x14:cfRule>
          <x14:cfRule type="containsText" priority="2" operator="containsText" id="{2A415B88-281D-4834-A6A4-AA86B73B1FA7}">
            <xm:f>NOT(ISERROR(SEARCH("-",D15)))</xm:f>
            <xm:f>"-"</xm:f>
            <x14:dxf>
              <fill>
                <gradientFill degree="135">
                  <stop position="0">
                    <color theme="0"/>
                  </stop>
                  <stop position="1">
                    <color rgb="FFEC7474"/>
                  </stop>
                </gradientFill>
              </fill>
            </x14:dxf>
          </x14:cfRule>
          <xm:sqref>D15:F16</xm:sqref>
        </x14:conditionalFormatting>
        <x14:conditionalFormatting xmlns:xm="http://schemas.microsoft.com/office/excel/2006/main">
          <x14:cfRule type="containsText" priority="123" operator="containsText" id="{3A42C6C1-D492-114E-ADC8-E81D06482FB8}">
            <xm:f>NOT(ISERROR(SEARCH("+",D6)))</xm:f>
            <xm:f>"+"</xm:f>
            <x14:dxf>
              <fill>
                <gradientFill degree="135">
                  <stop position="0">
                    <color theme="0"/>
                  </stop>
                  <stop position="1">
                    <color rgb="FF92D050"/>
                  </stop>
                </gradientFill>
              </fill>
            </x14:dxf>
          </x14:cfRule>
          <x14:cfRule type="containsText" priority="124" operator="containsText" id="{98A7C9CF-2E55-304D-8D88-5BDE3243B959}">
            <xm:f>NOT(ISERROR(SEARCH("-",D6)))</xm:f>
            <xm:f>"-"</xm:f>
            <x14:dxf>
              <fill>
                <gradientFill degree="135">
                  <stop position="0">
                    <color theme="0"/>
                  </stop>
                  <stop position="1">
                    <color rgb="FFEC7474"/>
                  </stop>
                </gradientFill>
              </fill>
            </x14:dxf>
          </x14:cfRule>
          <xm:sqref>D6:M12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tabColor rgb="FFFFFF00"/>
  </sheetPr>
  <dimension ref="A1:E22"/>
  <sheetViews>
    <sheetView zoomScale="90" zoomScaleNormal="90" workbookViewId="0">
      <pane xSplit="2" ySplit="1" topLeftCell="C2" activePane="bottomRight" state="frozen"/>
      <selection activeCell="E1" sqref="E1"/>
      <selection pane="topRight" activeCell="E1" sqref="E1"/>
      <selection pane="bottomLeft" activeCell="E1" sqref="E1"/>
      <selection pane="bottomRight" activeCell="C6" sqref="C6"/>
    </sheetView>
  </sheetViews>
  <sheetFormatPr defaultColWidth="8.81640625" defaultRowHeight="12.5"/>
  <cols>
    <col min="1" max="1" width="23.81640625" style="1" customWidth="1"/>
    <col min="2" max="2" width="7.1796875" style="1" bestFit="1" customWidth="1"/>
    <col min="3" max="3" width="29.453125" style="1" customWidth="1"/>
    <col min="4" max="4" width="34.1796875" style="1" bestFit="1" customWidth="1"/>
    <col min="5" max="5" width="24.81640625" style="1" bestFit="1" customWidth="1"/>
    <col min="6" max="16384" width="8.81640625" style="1"/>
  </cols>
  <sheetData>
    <row r="1" spans="1:5" ht="13">
      <c r="A1" s="2" t="s">
        <v>27</v>
      </c>
      <c r="B1" s="3" t="s">
        <v>28</v>
      </c>
      <c r="C1" s="3" t="s">
        <v>31</v>
      </c>
      <c r="D1" s="3" t="s">
        <v>29</v>
      </c>
      <c r="E1" s="4" t="s">
        <v>30</v>
      </c>
    </row>
    <row r="2" spans="1:5" ht="37.5">
      <c r="A2" s="15" t="s">
        <v>39</v>
      </c>
      <c r="B2" s="5">
        <v>7</v>
      </c>
      <c r="C2" s="5" t="str">
        <f>D2</f>
        <v>U lijkt zicht te hebben op uw governance en organisatie risico's en de beheersing daarvan.</v>
      </c>
      <c r="D2" s="6" t="str">
        <f>CONCATENATE("U lijkt zicht te hebben op uw ",A2," risico's en de beheersing daarvan.")</f>
        <v>U lijkt zicht te hebben op uw governance en organisatie risico's en de beheersing daarvan.</v>
      </c>
      <c r="E2" s="5"/>
    </row>
    <row r="3" spans="1:5" ht="87.5">
      <c r="A3" s="15" t="s">
        <v>39</v>
      </c>
      <c r="B3" s="5">
        <v>4</v>
      </c>
      <c r="C3" s="5" t="str">
        <f>CONCATENATE(D3," ",'Mapping standaarden'!Y6," ",E3)</f>
        <v>U lijkt uw risico's t.a.v. governance en organisatie niet volledig te beheersen. De normen van NIST CSF, ISO/IEC 27002, ISACA COBIT, DNB controls, CIS controls, CCM, NIS2 en IIA bieden hier handvatten voor.</v>
      </c>
      <c r="D3" s="5" t="str">
        <f>CONCATENATE("U lijkt uw risico's t.a.v. ",A3," niet volledig te beheersen. De normen van")</f>
        <v>U lijkt uw risico's t.a.v. governance en organisatie niet volledig te beheersen. De normen van</v>
      </c>
      <c r="E3" s="15" t="s">
        <v>126</v>
      </c>
    </row>
    <row r="4" spans="1:5" ht="87.5">
      <c r="A4" s="15" t="s">
        <v>39</v>
      </c>
      <c r="B4" s="5">
        <v>0</v>
      </c>
      <c r="C4" s="6" t="str">
        <f>CONCATENATE(D4," ",'Mapping standaarden'!Y6," ",E4)</f>
        <v>U lijkt uw risico's t.a.v. governance en organisatie niet te beheersen. De normen van NIST CSF, ISO/IEC 27002, ISACA COBIT, DNB controls, CIS controls, CCM, NIS2 en IIA bieden hier handvatten voor.</v>
      </c>
      <c r="D4" s="6" t="str">
        <f>CONCATENATE("U lijkt uw risico's t.a.v. ",A4," niet te beheersen. De normen van")</f>
        <v>U lijkt uw risico's t.a.v. governance en organisatie niet te beheersen. De normen van</v>
      </c>
      <c r="E4" s="15" t="s">
        <v>126</v>
      </c>
    </row>
    <row r="5" spans="1:5" ht="37.5">
      <c r="A5" s="15" t="s">
        <v>40</v>
      </c>
      <c r="B5" s="5">
        <v>7</v>
      </c>
      <c r="C5" s="5" t="str">
        <f>D5</f>
        <v>U lijkt zicht te hebben op uw gedrag en cultuur risico's en de beheersing daarvan.</v>
      </c>
      <c r="D5" s="6" t="str">
        <f>CONCATENATE("U lijkt zicht te hebben op uw ",A5," risico's en de beheersing daarvan.")</f>
        <v>U lijkt zicht te hebben op uw gedrag en cultuur risico's en de beheersing daarvan.</v>
      </c>
      <c r="E5" s="5"/>
    </row>
    <row r="6" spans="1:5" ht="62.5">
      <c r="A6" s="15" t="s">
        <v>40</v>
      </c>
      <c r="B6" s="5">
        <v>4</v>
      </c>
      <c r="C6" s="5" t="str">
        <f>CONCATENATE(D6," ",'Mapping standaarden'!Y7," ",E6)</f>
        <v>U lijkt uw risico's t.a.v. gedrag en cultuur niet volledig te beheersen. De normen van NIST CSF, ISACA COBIT, CIS controls, CCM, NIS2 en  bieden hier handvatten voor.</v>
      </c>
      <c r="D6" s="5" t="str">
        <f>CONCATENATE("U lijkt uw risico's t.a.v. ",A6," niet volledig te beheersen. De normen van")</f>
        <v>U lijkt uw risico's t.a.v. gedrag en cultuur niet volledig te beheersen. De normen van</v>
      </c>
      <c r="E6" s="15" t="s">
        <v>126</v>
      </c>
    </row>
    <row r="7" spans="1:5" ht="62.5">
      <c r="A7" s="15" t="s">
        <v>40</v>
      </c>
      <c r="B7" s="5">
        <v>0</v>
      </c>
      <c r="C7" s="6" t="str">
        <f>CONCATENATE(D7," ",'Mapping standaarden'!Y7," ",E7)</f>
        <v>U lijkt uw risico's t.a.v. gedrag en cultuur niet te beheersen. De normen van NIST CSF, ISACA COBIT, CIS controls, CCM, NIS2 en  bieden hier handvatten voor.</v>
      </c>
      <c r="D7" s="6" t="str">
        <f>CONCATENATE("U lijkt uw risico's t.a.v. ",A7," niet te beheersen. De normen van")</f>
        <v>U lijkt uw risico's t.a.v. gedrag en cultuur niet te beheersen. De normen van</v>
      </c>
      <c r="E7" s="15" t="s">
        <v>126</v>
      </c>
    </row>
    <row r="8" spans="1:5" ht="37.5">
      <c r="A8" s="15" t="s">
        <v>41</v>
      </c>
      <c r="B8" s="5">
        <v>7</v>
      </c>
      <c r="C8" s="5" t="str">
        <f>D8</f>
        <v>U lijkt zicht te hebben op uw waardeketen en stakeholders risico's en de beheersing daarvan.</v>
      </c>
      <c r="D8" s="6" t="str">
        <f>CONCATENATE("U lijkt zicht te hebben op uw ",A8," risico's en de beheersing daarvan.")</f>
        <v>U lijkt zicht te hebben op uw waardeketen en stakeholders risico's en de beheersing daarvan.</v>
      </c>
      <c r="E8" s="5"/>
    </row>
    <row r="9" spans="1:5" ht="75">
      <c r="A9" s="15" t="s">
        <v>41</v>
      </c>
      <c r="B9" s="5">
        <v>4</v>
      </c>
      <c r="C9" s="5" t="str">
        <f>CONCATENATE(D9," ",'Mapping standaarden'!Y8," ",E9)</f>
        <v>U lijkt uw risico's t.a.v. waardeketen en stakeholders niet volledig te beheersen. De normen van ISACA COBIT, DNB controls, PCI/DSS, CCM, NIS2 en IIA bieden hier handvatten voor.</v>
      </c>
      <c r="D9" s="5" t="str">
        <f>CONCATENATE("U lijkt uw risico's t.a.v. ",A9," niet volledig te beheersen. De normen van")</f>
        <v>U lijkt uw risico's t.a.v. waardeketen en stakeholders niet volledig te beheersen. De normen van</v>
      </c>
      <c r="E9" s="15" t="s">
        <v>126</v>
      </c>
    </row>
    <row r="10" spans="1:5" ht="75">
      <c r="A10" s="15" t="s">
        <v>41</v>
      </c>
      <c r="B10" s="5">
        <v>0</v>
      </c>
      <c r="C10" s="6" t="str">
        <f>CONCATENATE(D10," ",'Mapping standaarden'!Y8," ",E10)</f>
        <v>U lijkt uw risico's  t.a.v. waardeketen en stakeholders niet te beheersen. De normen van ISACA COBIT, DNB controls, PCI/DSS, CCM, NIS2 en IIA bieden hier handvatten voor.</v>
      </c>
      <c r="D10" s="6" t="str">
        <f>CONCATENATE("U lijkt uw risico's  t.a.v. ",A10," niet te beheersen. De normen van")</f>
        <v>U lijkt uw risico's  t.a.v. waardeketen en stakeholders niet te beheersen. De normen van</v>
      </c>
      <c r="E10" s="15" t="s">
        <v>126</v>
      </c>
    </row>
    <row r="11" spans="1:5" ht="37.5">
      <c r="A11" s="15" t="s">
        <v>42</v>
      </c>
      <c r="B11" s="5">
        <v>7</v>
      </c>
      <c r="C11" s="5" t="str">
        <f>D11</f>
        <v>U lijkt zicht te hebben op uw technologielandschap risico's en de beheersing daarvan.</v>
      </c>
      <c r="D11" s="6" t="str">
        <f>CONCATENATE("U lijkt zicht te hebben op uw ",A11," risico's en de beheersing daarvan.")</f>
        <v>U lijkt zicht te hebben op uw technologielandschap risico's en de beheersing daarvan.</v>
      </c>
      <c r="E11" s="5"/>
    </row>
    <row r="12" spans="1:5" ht="75">
      <c r="A12" s="15" t="s">
        <v>42</v>
      </c>
      <c r="B12" s="5">
        <v>4</v>
      </c>
      <c r="C12" s="5" t="str">
        <f>CONCATENATE(D12," ",'Mapping standaarden'!Y9," ",E12)</f>
        <v>U lijkt uw risico's t.a.v. technologielandschap niet volledig te beheersen. De normen van NIST CSF, ISACA COBIT, DNB controls, CIS controls, NIS2 en IIA bieden hier handvatten voor.</v>
      </c>
      <c r="D12" s="5" t="str">
        <f>CONCATENATE("U lijkt uw risico's t.a.v. ",A12," niet volledig te beheersen. De normen van")</f>
        <v>U lijkt uw risico's t.a.v. technologielandschap niet volledig te beheersen. De normen van</v>
      </c>
      <c r="E12" s="15" t="s">
        <v>126</v>
      </c>
    </row>
    <row r="13" spans="1:5" ht="75">
      <c r="A13" s="15" t="s">
        <v>42</v>
      </c>
      <c r="B13" s="5">
        <v>0</v>
      </c>
      <c r="C13" s="6" t="str">
        <f>CONCATENATE(D13," ",'Mapping standaarden'!Y9," ",E13)</f>
        <v>U lijkt uw risico's t.a.v. technologielandschap niet te beheersen. De normen van NIST CSF, ISACA COBIT, DNB controls, CIS controls, NIS2 en IIA bieden hier handvatten voor.</v>
      </c>
      <c r="D13" s="6" t="str">
        <f>CONCATENATE("U lijkt uw risico's t.a.v. ",A13," niet te beheersen. De normen van")</f>
        <v>U lijkt uw risico's t.a.v. technologielandschap niet te beheersen. De normen van</v>
      </c>
      <c r="E13" s="15" t="s">
        <v>126</v>
      </c>
    </row>
    <row r="14" spans="1:5" ht="37.5">
      <c r="A14" s="15" t="s">
        <v>43</v>
      </c>
      <c r="B14" s="5">
        <v>7</v>
      </c>
      <c r="C14" s="5" t="str">
        <f>D14</f>
        <v>U lijkt zicht te hebben op uw wet- en regelgeving risico's en de beheersing daarvan.</v>
      </c>
      <c r="D14" s="6" t="str">
        <f>CONCATENATE("U lijkt zicht te hebben op uw ",A14," risico's en de beheersing daarvan.")</f>
        <v>U lijkt zicht te hebben op uw wet- en regelgeving risico's en de beheersing daarvan.</v>
      </c>
      <c r="E14" s="5"/>
    </row>
    <row r="15" spans="1:5" ht="75">
      <c r="A15" s="15" t="s">
        <v>43</v>
      </c>
      <c r="B15" s="5">
        <v>4</v>
      </c>
      <c r="C15" s="5" t="str">
        <f>CONCATENATE(D15," ",'Mapping standaarden'!Y10," ",E15)</f>
        <v>U lijkt uw risico's t.a.v. wet- en regelgeving niet volledig te beheersen. De normen van NIST CSF, ISACA COBIT, DNB controls, NIS2 en IIA bieden hier handvatten voor.</v>
      </c>
      <c r="D15" s="5" t="str">
        <f>CONCATENATE("U lijkt uw risico's t.a.v. ",A15," niet volledig te beheersen. De normen van")</f>
        <v>U lijkt uw risico's t.a.v. wet- en regelgeving niet volledig te beheersen. De normen van</v>
      </c>
      <c r="E15" s="15" t="s">
        <v>126</v>
      </c>
    </row>
    <row r="16" spans="1:5" ht="62.5">
      <c r="A16" s="15" t="s">
        <v>43</v>
      </c>
      <c r="B16" s="5">
        <v>0</v>
      </c>
      <c r="C16" s="6" t="str">
        <f>CONCATENATE(D16," ",'Mapping standaarden'!Y10," ",E16)</f>
        <v>U lijkt uw risico's t.a.v. wet- en regelgeving niet te beheersen. De normen van NIST CSF, ISACA COBIT, DNB controls, NIS2 en IIA bieden hier handvatten voor.</v>
      </c>
      <c r="D16" s="6" t="str">
        <f>CONCATENATE("U lijkt uw risico's t.a.v. ",A16," niet te beheersen. De normen van")</f>
        <v>U lijkt uw risico's t.a.v. wet- en regelgeving niet te beheersen. De normen van</v>
      </c>
      <c r="E16" s="15" t="s">
        <v>126</v>
      </c>
    </row>
    <row r="17" spans="1:5" ht="37.5">
      <c r="A17" s="5" t="s">
        <v>44</v>
      </c>
      <c r="B17" s="5">
        <v>7</v>
      </c>
      <c r="C17" s="5" t="str">
        <f>D17</f>
        <v>U lijkt zicht te hebben op uw detectie risico's en de beheersing daarvan.</v>
      </c>
      <c r="D17" s="6" t="str">
        <f>CONCATENATE("U lijkt zicht te hebben op uw ",A17," risico's en de beheersing daarvan.")</f>
        <v>U lijkt zicht te hebben op uw detectie risico's en de beheersing daarvan.</v>
      </c>
      <c r="E17" s="5"/>
    </row>
    <row r="18" spans="1:5" ht="75">
      <c r="A18" s="5" t="s">
        <v>44</v>
      </c>
      <c r="B18" s="5">
        <v>4</v>
      </c>
      <c r="C18" s="5" t="str">
        <f>CONCATENATE(D18," ",'Mapping standaarden'!Y11," ",E18)</f>
        <v>U lijkt uw risico's t.a.v. detectie niet volledig te beheersen. De normen van NIST CSF, ISO/IEC 27002, ISACA COBIT, DNB controls, PCI/DSS en CIS controls, NIS2 en IIA bieden hier handvatten voor.</v>
      </c>
      <c r="D18" s="5" t="str">
        <f>CONCATENATE("U lijkt uw risico's t.a.v. ",A18," niet volledig te beheersen. De normen van")</f>
        <v>U lijkt uw risico's t.a.v. detectie niet volledig te beheersen. De normen van</v>
      </c>
      <c r="E18" s="15" t="s">
        <v>126</v>
      </c>
    </row>
    <row r="19" spans="1:5" ht="75">
      <c r="A19" s="5" t="s">
        <v>44</v>
      </c>
      <c r="B19" s="5">
        <v>0</v>
      </c>
      <c r="C19" s="6" t="str">
        <f>CONCATENATE(D19," ",'Mapping standaarden'!Y11," ",E19)</f>
        <v>U lijkt uw risico's t.a.v. detectie niet te beheersen. De normen van NIST CSF, ISO/IEC 27002, ISACA COBIT, DNB controls, PCI/DSS en CIS controls, NIS2 en IIA bieden hier handvatten voor.</v>
      </c>
      <c r="D19" s="6" t="str">
        <f>CONCATENATE("U lijkt uw risico's t.a.v. ",A19," niet te beheersen. De normen van")</f>
        <v>U lijkt uw risico's t.a.v. detectie niet te beheersen. De normen van</v>
      </c>
      <c r="E19" s="15" t="s">
        <v>126</v>
      </c>
    </row>
    <row r="20" spans="1:5" ht="37.5">
      <c r="A20" s="15" t="s">
        <v>173</v>
      </c>
      <c r="B20" s="5">
        <v>7</v>
      </c>
      <c r="C20" s="5" t="str">
        <f>D20</f>
        <v>U lijkt zicht te hebben op uw reactie &amp; herstel risico's en de beheersing daarvan.</v>
      </c>
      <c r="D20" s="6" t="str">
        <f>CONCATENATE("U lijkt zicht te hebben op uw ",A20," risico's en de beheersing daarvan.")</f>
        <v>U lijkt zicht te hebben op uw reactie &amp; herstel risico's en de beheersing daarvan.</v>
      </c>
      <c r="E20" s="5"/>
    </row>
    <row r="21" spans="1:5" ht="75">
      <c r="A21" s="15" t="s">
        <v>173</v>
      </c>
      <c r="B21" s="5">
        <v>4</v>
      </c>
      <c r="C21" s="5" t="str">
        <f>CONCATENATE(D21," ",'Mapping standaarden'!Y12," ",E21)</f>
        <v>U lijkt uw risico's t.a.v. reactie &amp; herstel niet volledig te beheersen. De normen van NIST CSF, ISO/IEC 27002, ISACA COBIT, PCI/DSS, CIS controls, NIS2 en IIA bieden hier handvatten voor.</v>
      </c>
      <c r="D21" s="5" t="str">
        <f>CONCATENATE("U lijkt uw risico's t.a.v. ",A21," niet volledig te beheersen. De normen van")</f>
        <v>U lijkt uw risico's t.a.v. reactie &amp; herstel niet volledig te beheersen. De normen van</v>
      </c>
      <c r="E21" s="15" t="s">
        <v>126</v>
      </c>
    </row>
    <row r="22" spans="1:5" ht="75">
      <c r="A22" s="15" t="s">
        <v>173</v>
      </c>
      <c r="B22" s="5">
        <v>0</v>
      </c>
      <c r="C22" s="6" t="str">
        <f>CONCATENATE(D22," ",'Mapping standaarden'!Y12," ",E22)</f>
        <v>U lijkt uw risico's t.a.v. reactie &amp; herstel niet te beheersen. De normen van NIST CSF, ISO/IEC 27002, ISACA COBIT, PCI/DSS, CIS controls, NIS2 en IIA bieden hier handvatten voor.</v>
      </c>
      <c r="D22" s="6" t="str">
        <f>CONCATENATE("U lijkt uw risico's t.a.v. ",A22," niet te beheersen. De normen van")</f>
        <v>U lijkt uw risico's t.a.v. reactie &amp; herstel niet te beheersen. De normen van</v>
      </c>
      <c r="E22" s="15" t="s">
        <v>126</v>
      </c>
    </row>
  </sheetData>
  <phoneticPr fontId="1" type="noConversion"/>
  <conditionalFormatting sqref="E3:E4 E6:E7">
    <cfRule type="cellIs" dxfId="3" priority="9" stopIfTrue="1" operator="equal">
      <formula>"-"</formula>
    </cfRule>
    <cfRule type="cellIs" dxfId="2" priority="10" stopIfTrue="1" operator="equal">
      <formula>"+"</formula>
    </cfRule>
  </conditionalFormatting>
  <conditionalFormatting sqref="E9:E10 E12:E13 E15:E16 E18:E19 E21:E22">
    <cfRule type="cellIs" dxfId="1" priority="1" stopIfTrue="1" operator="equal">
      <formula>"-"</formula>
    </cfRule>
    <cfRule type="cellIs" dxfId="0" priority="2" stopIfTrue="1" operator="equal">
      <formula>"+"</formula>
    </cfRule>
  </conditionalFormatting>
  <pageMargins left="0.75" right="0.75" top="1" bottom="1" header="0.5" footer="0.5"/>
  <headerFooter alignWithMargins="0">
    <oddFooter>&amp;L_x000D_&amp;1#&amp;"Calibri"&amp;10&amp;K000000 Intern gebruik</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F4D9677B0BF245BF206AD01247AD7B" ma:contentTypeVersion="2" ma:contentTypeDescription="Een nieuw document maken." ma:contentTypeScope="" ma:versionID="aaaba57840d0aa80f1c833a37d2cc51e">
  <xsd:schema xmlns:xsd="http://www.w3.org/2001/XMLSchema" xmlns:xs="http://www.w3.org/2001/XMLSchema" xmlns:p="http://schemas.microsoft.com/office/2006/metadata/properties" xmlns:ns2="f64e99bf-8903-4bba-9777-40a2af46ac83" targetNamespace="http://schemas.microsoft.com/office/2006/metadata/properties" ma:root="true" ma:fieldsID="0963323d8142ff756a22971f9c262653" ns2:_="">
    <xsd:import namespace="f64e99bf-8903-4bba-9777-40a2af46ac8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4e99bf-8903-4bba-9777-40a2af46ac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6CCE00-DED9-405D-AA44-F00D0545146F}">
  <ds:schemaRefs>
    <ds:schemaRef ds:uri="http://purl.org/dc/elements/1.1/"/>
    <ds:schemaRef ds:uri="http://schemas.microsoft.com/office/2006/metadata/properties"/>
    <ds:schemaRef ds:uri="http://schemas.microsoft.com/office/2006/documentManagement/types"/>
    <ds:schemaRef ds:uri="http://purl.org/dc/terms/"/>
    <ds:schemaRef ds:uri="f64e99bf-8903-4bba-9777-40a2af46ac83"/>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E940111-6CCE-4E9D-AC13-B8782EDCDC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4e99bf-8903-4bba-9777-40a2af46ac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86E171-3BD3-465A-9B62-5849D0E12059}">
  <ds:schemaRefs>
    <ds:schemaRef ds:uri="http://schemas.microsoft.com/sharepoint/v3/contenttype/forms"/>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Versiebeheer CSA</vt:lpstr>
      <vt:lpstr>Dashboard</vt:lpstr>
      <vt:lpstr>Bepaal belang (ICR)</vt:lpstr>
      <vt:lpstr>Bepaal beheersing (CSA)</vt:lpstr>
      <vt:lpstr>Bepaal actie</vt:lpstr>
      <vt:lpstr>Mapping standaarden</vt:lpstr>
      <vt:lpstr>Berekening standaarden</vt:lpstr>
    </vt:vector>
  </TitlesOfParts>
  <Company>De Nederlandsche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NOREA</dc:creator>
  <cp:keywords>NOREA WG Cybercrime</cp:keywords>
  <cp:lastModifiedBy>Christel Maas</cp:lastModifiedBy>
  <cp:lastPrinted>2014-10-30T22:57:56Z</cp:lastPrinted>
  <dcterms:created xsi:type="dcterms:W3CDTF">2012-02-17T09:11:35Z</dcterms:created>
  <dcterms:modified xsi:type="dcterms:W3CDTF">2026-01-27T14:28:38Z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0x01010023F4D9677B0BF245BF206AD01247AD7B</vt:lpwstr>
  </property>
</Properties>
</file>