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showInkAnnotation="0" codeName="ThisWorkbook" autoCompressPictures="0" defaultThemeVersion="124226"/>
  <mc:AlternateContent xmlns:mc="http://schemas.openxmlformats.org/markup-compatibility/2006">
    <mc:Choice Requires="x15">
      <x15ac:absPath xmlns:x15ac="http://schemas.microsoft.com/office/spreadsheetml/2010/11/ac" url="C:\Users\micro\iCloudDrive\2023-NOREA KG Cyber\2023 CSA\2023 Nieuwe versie 3.0\DEF V3.00\VC Versie\Feedback NOREA\"/>
    </mc:Choice>
  </mc:AlternateContent>
  <xr:revisionPtr revIDLastSave="0" documentId="13_ncr:1_{AEA38BD4-3F38-454F-8261-C7F2FC9C3AB3}" xr6:coauthVersionLast="47" xr6:coauthVersionMax="47" xr10:uidLastSave="{00000000-0000-0000-0000-000000000000}"/>
  <bookViews>
    <workbookView xWindow="28680" yWindow="-120" windowWidth="29040" windowHeight="15720" tabRatio="741" firstSheet="1" activeTab="1" xr2:uid="{00000000-000D-0000-FFFF-FFFF00000000}"/>
  </bookViews>
  <sheets>
    <sheet name="Versiebeheer CSA" sheetId="6" state="hidden" r:id="rId1"/>
    <sheet name="Dashboard" sheetId="10" r:id="rId2"/>
    <sheet name="Bepaal belang (ICR)" sheetId="5" r:id="rId3"/>
    <sheet name="Bepaal beheersing (CSA)" sheetId="8" r:id="rId4"/>
    <sheet name="Bepaal actie" sheetId="7" r:id="rId5"/>
    <sheet name="Mapping standaarden" sheetId="9" r:id="rId6"/>
    <sheet name="Berekening standaarden" sheetId="3"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5" i="3" l="1"/>
  <c r="D13" i="3"/>
  <c r="D12" i="3"/>
  <c r="D9" i="3"/>
  <c r="D7" i="3"/>
  <c r="D6" i="3"/>
  <c r="D4" i="3"/>
  <c r="D3" i="3"/>
  <c r="D22" i="3"/>
  <c r="D21" i="3"/>
  <c r="D19" i="3"/>
  <c r="D18" i="3"/>
  <c r="D16" i="3"/>
  <c r="D10" i="3"/>
  <c r="H34" i="5"/>
  <c r="H36" i="5" s="1"/>
  <c r="E27" i="10" l="1"/>
  <c r="D27" i="10"/>
  <c r="F27" i="10"/>
  <c r="E26" i="10"/>
  <c r="F26" i="10"/>
  <c r="D26" i="10"/>
  <c r="F25" i="10"/>
  <c r="E25" i="10"/>
  <c r="D25" i="10"/>
  <c r="M12" i="9"/>
  <c r="N12" i="9"/>
  <c r="O12" i="9"/>
  <c r="P12" i="9"/>
  <c r="Q12" i="9"/>
  <c r="R12" i="9"/>
  <c r="S12" i="9"/>
  <c r="M11" i="9"/>
  <c r="N11" i="9"/>
  <c r="O11" i="9"/>
  <c r="P11" i="9"/>
  <c r="Q11" i="9"/>
  <c r="R11" i="9"/>
  <c r="S11" i="9"/>
  <c r="M10" i="9"/>
  <c r="N10" i="9"/>
  <c r="O10" i="9"/>
  <c r="P10" i="9"/>
  <c r="Q10" i="9"/>
  <c r="R10" i="9"/>
  <c r="S10" i="9"/>
  <c r="M9" i="9"/>
  <c r="N9" i="9"/>
  <c r="O9" i="9"/>
  <c r="P9" i="9"/>
  <c r="Q9" i="9"/>
  <c r="R9" i="9"/>
  <c r="S9" i="9"/>
  <c r="M8" i="9"/>
  <c r="N8" i="9"/>
  <c r="O8" i="9"/>
  <c r="P8" i="9"/>
  <c r="Q8" i="9"/>
  <c r="R8" i="9"/>
  <c r="S8" i="9"/>
  <c r="M7" i="9"/>
  <c r="N7" i="9"/>
  <c r="O7" i="9"/>
  <c r="P7" i="9"/>
  <c r="Q7" i="9"/>
  <c r="R7" i="9"/>
  <c r="S7" i="9"/>
  <c r="M6" i="9"/>
  <c r="N6" i="9"/>
  <c r="O6" i="9"/>
  <c r="P6" i="9"/>
  <c r="Q6" i="9"/>
  <c r="R6" i="9"/>
  <c r="S6" i="9"/>
  <c r="E13" i="9"/>
  <c r="F13" i="9"/>
  <c r="G13" i="9"/>
  <c r="H13" i="9"/>
  <c r="I13" i="9"/>
  <c r="J13" i="9"/>
  <c r="T8" i="9" l="1"/>
  <c r="I26" i="8"/>
  <c r="D90" i="8" s="1"/>
  <c r="I38" i="8"/>
  <c r="D91" i="8" s="1"/>
  <c r="I46" i="8"/>
  <c r="D92" i="8" s="1"/>
  <c r="I57" i="8"/>
  <c r="D93" i="8" s="1"/>
  <c r="I65" i="8"/>
  <c r="D94" i="8" s="1"/>
  <c r="I75" i="8"/>
  <c r="D95" i="8" s="1"/>
  <c r="I85" i="8"/>
  <c r="D96" i="8" s="1"/>
  <c r="K17" i="10" l="1"/>
  <c r="D17" i="10" l="1"/>
  <c r="D13" i="9" l="1"/>
  <c r="L12" i="9"/>
  <c r="T12" i="9" s="1"/>
  <c r="L11" i="9"/>
  <c r="T11" i="9" s="1"/>
  <c r="L10" i="9"/>
  <c r="T10" i="9" s="1"/>
  <c r="L9" i="9"/>
  <c r="T9" i="9" s="1"/>
  <c r="L8" i="9"/>
  <c r="L7" i="9"/>
  <c r="T7" i="9" s="1"/>
  <c r="L6" i="9"/>
  <c r="T6" i="9" s="1"/>
  <c r="B76" i="8"/>
  <c r="D97" i="8"/>
  <c r="N17" i="10" s="1"/>
  <c r="B66" i="8"/>
  <c r="B58" i="8"/>
  <c r="B47" i="8"/>
  <c r="B39" i="8"/>
  <c r="B27" i="8"/>
  <c r="B17" i="8"/>
  <c r="E17" i="10" l="1"/>
  <c r="F4" i="10" s="1"/>
  <c r="C22" i="3"/>
  <c r="C21" i="3"/>
  <c r="D20" i="3"/>
  <c r="C20" i="3" s="1"/>
  <c r="C19" i="3"/>
  <c r="C18" i="3"/>
  <c r="D17" i="3"/>
  <c r="C17" i="3" s="1"/>
  <c r="C16" i="3"/>
  <c r="C15" i="3"/>
  <c r="D14" i="3"/>
  <c r="C14" i="3" s="1"/>
  <c r="C13" i="3"/>
  <c r="C12" i="3"/>
  <c r="D11" i="3"/>
  <c r="C11" i="3" s="1"/>
  <c r="C10" i="3"/>
  <c r="C9" i="3"/>
  <c r="D8" i="3"/>
  <c r="C8" i="3" s="1"/>
  <c r="C6" i="3"/>
  <c r="C3" i="3"/>
  <c r="C7" i="3"/>
  <c r="D2" i="3"/>
  <c r="C2" i="3" s="1"/>
  <c r="D5" i="3"/>
  <c r="C5" i="3" s="1"/>
  <c r="E94" i="8" l="1"/>
  <c r="C4" i="3"/>
  <c r="E90" i="8" s="1"/>
  <c r="E91" i="8"/>
  <c r="E93" i="8"/>
  <c r="E92" i="8"/>
  <c r="E96" i="8"/>
  <c r="E95" i="8"/>
  <c r="F5" i="10"/>
</calcChain>
</file>

<file path=xl/sharedStrings.xml><?xml version="1.0" encoding="utf-8"?>
<sst xmlns="http://schemas.openxmlformats.org/spreadsheetml/2006/main" count="495" uniqueCount="310">
  <si>
    <t>Toelichting</t>
  </si>
  <si>
    <t>Totaal score</t>
  </si>
  <si>
    <t>Indicatie voor laag risico</t>
  </si>
  <si>
    <t>Indicatie voor hoog risico</t>
  </si>
  <si>
    <t>Aanpak</t>
  </si>
  <si>
    <t xml:space="preserve"> </t>
  </si>
  <si>
    <t>Toelichting van invuller:</t>
  </si>
  <si>
    <t>Organisatie &amp; Governance</t>
  </si>
  <si>
    <t>Gedrag &amp; Cultuur</t>
  </si>
  <si>
    <t>Inzicht in technologielandschap</t>
  </si>
  <si>
    <t>Detectie</t>
  </si>
  <si>
    <t>Reactie</t>
  </si>
  <si>
    <t>Na het doorlopen van de onderstaande stappen, kan het cyberrisicoprofiel bepaald worden en kan gericht gezocht worden in beschikbare standaarden naar relevante maatregelen.</t>
  </si>
  <si>
    <t>Dashboard - Uitkomsten cyberrisico's</t>
  </si>
  <si>
    <t xml:space="preserve">http://www.nist.gov/cyberframework/ </t>
  </si>
  <si>
    <t>ISACA - Diverse whitepapers</t>
  </si>
  <si>
    <t>Vragen per categorie:</t>
  </si>
  <si>
    <t>http://www.ncsc.nl</t>
  </si>
  <si>
    <t xml:space="preserve">  </t>
  </si>
  <si>
    <t>De CSA is ter ondersteuning van de manager en de IT-auditor bij het bepalen van de cyberrisico's van een organisatie.</t>
  </si>
  <si>
    <t>Waardeketen (stakeholders) versus risico's</t>
  </si>
  <si>
    <t>Standaarden versus Categorie</t>
  </si>
  <si>
    <t>+</t>
  </si>
  <si>
    <t>-</t>
  </si>
  <si>
    <t>3 mogelijke scores voor aspect 'waardevol' (= is de betreffende standaard/raamwerk waardevol om maatregelen te bepalen voor de desbetreffende categorie?):</t>
  </si>
  <si>
    <t>Afdekkingspercentage standaard</t>
  </si>
  <si>
    <t>Ja</t>
  </si>
  <si>
    <t>Nee</t>
  </si>
  <si>
    <t>Thema</t>
  </si>
  <si>
    <t>Telling</t>
  </si>
  <si>
    <t>Antwoorden starttekst</t>
  </si>
  <si>
    <t>Deel 2 zin</t>
  </si>
  <si>
    <t>Samengesteld antwoord</t>
  </si>
  <si>
    <t>Samengevoegd</t>
  </si>
  <si>
    <t>Cyber Security Assessment (CSA)</t>
  </si>
  <si>
    <t>Na beantwoording van alle vragen verschijnt in het dashboard de totale risicoscore (1 - 10) en relevante standaarden.</t>
  </si>
  <si>
    <t>Bekijk de relevante standaard(en) voor specifieke maatregelen.</t>
  </si>
  <si>
    <t>Aanvullende informatie</t>
  </si>
  <si>
    <t>Links en verwijzingen</t>
  </si>
  <si>
    <t>Wet- en regelgeving</t>
  </si>
  <si>
    <t>governance en organisatie</t>
  </si>
  <si>
    <t>gedrag en cultuur</t>
  </si>
  <si>
    <t>waardeketen en stakeholders</t>
  </si>
  <si>
    <t>technologielandschap</t>
  </si>
  <si>
    <t>wet- en regelgeving</t>
  </si>
  <si>
    <t>detectie</t>
  </si>
  <si>
    <t>reactie</t>
  </si>
  <si>
    <t>De vragen en aanpak zijn gebaseerd op het FFIEC-raamwerk (zie https://www.ffiec.gov/cyberassessmenttool.htm).</t>
  </si>
  <si>
    <t>1 = Hoog</t>
  </si>
  <si>
    <t>2 = Midden</t>
  </si>
  <si>
    <t xml:space="preserve">3 = Laag </t>
  </si>
  <si>
    <t>Algemeen</t>
  </si>
  <si>
    <t>Organisatie is AED of AAVA</t>
  </si>
  <si>
    <t>Wel vitale aanbieder, maar niet als zodanig aangemerkt door de vakdepartementen</t>
  </si>
  <si>
    <t>Er is samenwerking w.o. binnen processen van de vitale infrastructuur</t>
  </si>
  <si>
    <t>Geen samenwerking met organisaties die een rol hebben in de processen van de vitale infrastructuur</t>
  </si>
  <si>
    <t>Organisatie 
karakteristieken</t>
  </si>
  <si>
    <t>Grootschalig - forse impact - directie wisselingen</t>
  </si>
  <si>
    <t>Geen</t>
  </si>
  <si>
    <t xml:space="preserve">Verkenning is uitgevoerd </t>
  </si>
  <si>
    <t>Is uw organisatie afhankelijk van internationale handel?</t>
  </si>
  <si>
    <t>Internationaal actief (buiten de EU)</t>
  </si>
  <si>
    <t>Alleen actief in de EU</t>
  </si>
  <si>
    <t>Nee, alleen actief in NL</t>
  </si>
  <si>
    <t>&gt; MKB</t>
  </si>
  <si>
    <t>MKB (&lt;250 werknemers)</t>
  </si>
  <si>
    <t>ZZP en KB (Klein Bedrijf - &lt; 50 werknemers)</t>
  </si>
  <si>
    <t>Uitval van ICT heeft direct klantenimpact</t>
  </si>
  <si>
    <t>uw organisatie kan zonder ICT functioneren,  weinig impact voor klanten of de dienstverlening</t>
  </si>
  <si>
    <t xml:space="preserve">Wat is binnen uw organisatie het verloop onder de vaste ICT-werknemers?  </t>
  </si>
  <si>
    <t>&gt; 10% van het ICT-personeel per jaar wordt vervangen</t>
  </si>
  <si>
    <t>5 - 10% van het ICT-personeel per jaar wordt vervangen</t>
  </si>
  <si>
    <t>5% van het ICT-personeel per jaar vervangen</t>
  </si>
  <si>
    <t>&gt; 20%</t>
  </si>
  <si>
    <t>10-20%</t>
  </si>
  <si>
    <t>0 -10%</t>
  </si>
  <si>
    <t>Wordt de afhankelijkheid van ICT-voorziening voor uw organisatie groter bijv. als gevolg van verdergaande digitalisering / automatisering?</t>
  </si>
  <si>
    <t>Ja - diverse trajecten lopen momenteel</t>
  </si>
  <si>
    <t>Technologie &amp; derde partijen</t>
  </si>
  <si>
    <t>1 of meer onbeveiligde verbindingen</t>
  </si>
  <si>
    <t>NVT</t>
  </si>
  <si>
    <t>Geen onbeveiligde verbindingen</t>
  </si>
  <si>
    <t>Meer dan de helft interne applicaties / technologieën</t>
  </si>
  <si>
    <t>Beperkt (minder dan de helft) aantal interne applicaties / technologieën</t>
  </si>
  <si>
    <t>Geen interne applicaties/technologieën</t>
  </si>
  <si>
    <t>Meer dan 10% van de totale populatie hardware/software is End-of-Life/End-of-Support</t>
  </si>
  <si>
    <t>Minder dan 10% van de totale populatie hardware/software is End-of-Life/End-of-Support</t>
  </si>
  <si>
    <t>Geen verouderde systemen</t>
  </si>
  <si>
    <t>1 of meer derde partijen met toegang tot interne systemen</t>
  </si>
  <si>
    <t>Geen derde partijen, individuen met toegang tot interne systemen</t>
  </si>
  <si>
    <t>1 of meer partijen die kritische activiteiten ondersteunen</t>
  </si>
  <si>
    <t>Geen derde partijen die kritische activiteiten ondersteunen</t>
  </si>
  <si>
    <t>Online aangeboden producten of diensten</t>
  </si>
  <si>
    <t>Kunnen de door uw organisatie aangeboden producten of diensten online betaald worden?</t>
  </si>
  <si>
    <t>Online betalingen</t>
  </si>
  <si>
    <t>Online betalingen via PrePay (zoals iDeal /PayPal) en/of After Pay (zoals Credit Card)</t>
  </si>
  <si>
    <t>Geen online betalingen</t>
  </si>
  <si>
    <t>Diverse diensten (&gt;= 3)</t>
  </si>
  <si>
    <t>Beperkt aantal (&lt;3) financiële producten of diensten</t>
  </si>
  <si>
    <t>Geen financiële diensten</t>
  </si>
  <si>
    <t>Meerdere innovatieve betaalproducten</t>
  </si>
  <si>
    <t>Bitcoin of ander innovatief betaalproduct</t>
  </si>
  <si>
    <t>Geen gebruik van innovatieve betaalproducten</t>
  </si>
  <si>
    <t>Verwerking van beeldmateriaal door derde partijen buiten uw organisatie</t>
  </si>
  <si>
    <t>Verwerking van beeldmateriaal binnen uw organisatie</t>
  </si>
  <si>
    <t>Geen online verwerking van beeldmateriaal</t>
  </si>
  <si>
    <t>Er wordt gebruik gemaakt van remote beheer tools welke toegankelijk zijn via internet (2-weg informatie uitwisseling: ontvangen / verzenden)</t>
  </si>
  <si>
    <t>Er wordt gebruik gemaakt van remote beheer tools welke beperkt toegankelijk zijn via internet (alleen voor het ontvangen van info)</t>
  </si>
  <si>
    <t xml:space="preserve">Geen online remote beheer/onderhoud </t>
  </si>
  <si>
    <t>Externe cyberdreigingen</t>
  </si>
  <si>
    <t>Organisatie wordt genoemd op hackersfora</t>
  </si>
  <si>
    <t>Geen (geslaagde) pogingen tot cyberaanvallen</t>
  </si>
  <si>
    <t>Enkele (DDoS)-aanvallen per maand</t>
  </si>
  <si>
    <t>Een beperkt aantal aanvallen per jaar</t>
  </si>
  <si>
    <t>Datalekken met bijzondere persoonsgegevens</t>
  </si>
  <si>
    <t>Datalekken met algemene persoonsgegevens</t>
  </si>
  <si>
    <t>Totaal inherent cyber risk</t>
  </si>
  <si>
    <t>Risicoscore</t>
  </si>
  <si>
    <t>43 - 52</t>
  </si>
  <si>
    <t xml:space="preserve">Voetnoot a) </t>
  </si>
  <si>
    <t>Versie</t>
  </si>
  <si>
    <t>Opmerkingen</t>
  </si>
  <si>
    <t>0.81</t>
  </si>
  <si>
    <t xml:space="preserve">April - interne review subgroep </t>
  </si>
  <si>
    <t>0.90</t>
  </si>
  <si>
    <t>April - interne review Kennisgroep</t>
  </si>
  <si>
    <t>0.91</t>
  </si>
  <si>
    <t>Mei - commentaar Rob Bouman verwerkt</t>
  </si>
  <si>
    <t>1.0</t>
  </si>
  <si>
    <t>Juni 2020 - integrale vragenlijst</t>
  </si>
  <si>
    <t xml:space="preserve">Beperkte reorganisatie - met gemiddelde impact </t>
  </si>
  <si>
    <t>Uw organisatie kan een paar dagen functioneren zonder klantenimpact</t>
  </si>
  <si>
    <t>Op termijn verdergaande digitalisering</t>
  </si>
  <si>
    <t>2.1</t>
  </si>
  <si>
    <t>Nieuwe integrale versie</t>
  </si>
  <si>
    <t>NCSC - Cybersecurity links</t>
  </si>
  <si>
    <t>https://www.isaca.org/search#q=cyber%20security%20program&amp;sort=relevancy&amp;f:Language=[English]</t>
  </si>
  <si>
    <t>2.14</t>
  </si>
  <si>
    <t>Tussen versie met aangepaste links  - verwerkt</t>
  </si>
  <si>
    <t>2.15</t>
  </si>
  <si>
    <t>Nieuwe standaarden toegevoegd</t>
  </si>
  <si>
    <t>2.16</t>
  </si>
  <si>
    <t>Commentaar Johan en Jean verwerkt</t>
  </si>
  <si>
    <t>2.2</t>
  </si>
  <si>
    <t>Def versie</t>
  </si>
  <si>
    <t>NIST is planning a new, more significant update to the Framework: CSF 2.0.</t>
  </si>
  <si>
    <t>PCI/DSS V4.0</t>
  </si>
  <si>
    <t>DNB 58 Controls 2019/2020</t>
  </si>
  <si>
    <t>Categorie</t>
  </si>
  <si>
    <t>Vraag</t>
  </si>
  <si>
    <t>Nr.</t>
  </si>
  <si>
    <t>Hier vindt u meer informatie over vitale aanbieders: https://nctv.nl/Wbni/vitale-aanbieders.aspx. De meeste vitale aanbieders worden in of op grond van het Besluit beveiliging netwerk- en informatiesystemen (Bbni) aangewezen als aanbieder van een essentiële dienst (AED) of als aanbieder van een andere dienst waarvan de continuïteit van vitaal belang is voor de Nederlandse samenleving (‘andere aangewezen vitale aanbieder’, AAVA).</t>
  </si>
  <si>
    <t>Maximum score</t>
  </si>
  <si>
    <t xml:space="preserve">Minimum score </t>
  </si>
  <si>
    <t>Doel</t>
  </si>
  <si>
    <t>Risico inschatting</t>
  </si>
  <si>
    <t>https://www.cisecurity.org/controls/v8</t>
  </si>
  <si>
    <t>Inherente Cyber Risicoanalyse (ICR)</t>
  </si>
  <si>
    <t>Selecteer score
 (Ja of Nee)</t>
  </si>
  <si>
    <t>CIS v8 May 18, 2021</t>
  </si>
  <si>
    <t>Score</t>
  </si>
  <si>
    <t>Waardevolle standaarden</t>
  </si>
  <si>
    <t>CIS v8</t>
  </si>
  <si>
    <t>Legenda</t>
  </si>
  <si>
    <t>Stel belangrijke verbeteringen vast, implementeer deze binnen 1 jaar. Voer na 1 jaar opnieuw een ICR en CSA uit.</t>
  </si>
  <si>
    <t>Start een project om verbeterpunten te implementeren binnen 6 maanden. Voer na 6 maanden opnieuw een ICR en CSA uit.</t>
  </si>
  <si>
    <t>Aktie zeer korte termijn</t>
  </si>
  <si>
    <t>Start een project of programma om belangrijke verbeterpunten te implementeren en bewaak de voortgang.</t>
  </si>
  <si>
    <t>ISO/IEC 27002</t>
  </si>
  <si>
    <t>CCM 4.05</t>
  </si>
  <si>
    <t>https://www.iso.org/standard/75652.html</t>
  </si>
  <si>
    <t>ISO/IEC 27002:2022
Information security, cybersecurity and privacy protection — Information security controls</t>
  </si>
  <si>
    <t>NIST - Cybersecurity Framework, Version 1.1, Framework for Improving Critical Infrastructure Cybersecurity
NIST v1.1 04.2018</t>
  </si>
  <si>
    <t>COBIT 2019, ISACA framework</t>
  </si>
  <si>
    <t>Standaarden</t>
  </si>
  <si>
    <t>Links</t>
  </si>
  <si>
    <t>PCI/DSS</t>
  </si>
  <si>
    <t>De Inherente Cyber Risicoanalyse (ICR) is gericht op het bepalen van het inherente risicoprofiel van een organisatie op het gebied van cybersecurity. Met andere woorden in welke mate loopt de organisatie een cybersecurity risico gezien de activiteiten en werkzaamheden die de organisatie uitvoert in de omgeving waarin de organisatie functioneert. Een ICR is daardoor primair gericht op de omgeving van de organisatie en externe dreigingen die hierin een rol spelen, met uiteraard als startpunt (het karakter van) de werkzaamheden die de organisatie uitvoert.</t>
  </si>
  <si>
    <t>Overall cyber risico score (1-10)</t>
  </si>
  <si>
    <t>ICR staat voor Inherente Cyber Risicoanalyse</t>
  </si>
  <si>
    <t>CSA staat voor Cyber Security Assessment</t>
  </si>
  <si>
    <t>Mogelijke acties</t>
  </si>
  <si>
    <t>Te nemen actie op basis van ICR en CSA</t>
  </si>
  <si>
    <t>Resultaat Inherente Cyber Risicoanalyse (ICR)</t>
  </si>
  <si>
    <t>Resultaat Cyber Security Assessment (CSA)</t>
  </si>
  <si>
    <t>CSA Midden (4-6)</t>
  </si>
  <si>
    <t>CSA Laag (&gt;=7)</t>
  </si>
  <si>
    <t>CSA Hoog (&lt;4)</t>
  </si>
  <si>
    <t>Voer na een jaar opnieuw een ICR en CSA uit.</t>
  </si>
  <si>
    <t>ISACA COBIT</t>
  </si>
  <si>
    <t>NIST CSF</t>
  </si>
  <si>
    <t>CIS controls</t>
  </si>
  <si>
    <t>DNB controls</t>
  </si>
  <si>
    <t>bieden hier handvatten voor.</t>
  </si>
  <si>
    <t>CCM</t>
  </si>
  <si>
    <t>Publication date: 2022-02
Corrected version (en): 2022-03</t>
  </si>
  <si>
    <t>Zijn de verantwoordelijkheden voor wat betreft cybersecurity risico’s op het juiste niveau belegd binnen uw organisatie?</t>
  </si>
  <si>
    <t>Is uw organisatie afhankelijk van het internet voor de bedrijfsvoering en/of bereiken van bedrijfsdoelstellingen?</t>
  </si>
  <si>
    <t>Werkt uw organisatie samen met deskundigen voor wat betreft preventie en aanpak van Cybersecurity risico’s?</t>
  </si>
  <si>
    <t>Heeft de organisatie een actueel beeld van de door haar getroffen cybermaatregelen?</t>
  </si>
  <si>
    <t>Heeft een senior management of directielid cybersecurity in zijn/haar portefeuille?</t>
  </si>
  <si>
    <t>Worden uw medewerkers periodiek getraind op het gebied van (cyber)security awareness?</t>
  </si>
  <si>
    <t>Zijn in het afgelopen jaar awareness programma's t.a.v. cybersecurity uitgevoerd in de organisatie?</t>
  </si>
  <si>
    <t>Vinden medewerkers de getroffen (cyber)beveiligingsmaatregelen uitvoerbaar/werkbaar?</t>
  </si>
  <si>
    <t>Zijn de cybersecurity awareness programma's of trainingen algemeen of op concrete werksituaties gericht?</t>
  </si>
  <si>
    <t>Weten medewerkers waar cybersecurity gerelateerde incidenten/datalekken moeten worden gemeld in de organisatie?</t>
  </si>
  <si>
    <t>Spreken medewerkers elkaar aan op onveilig gedrag?</t>
  </si>
  <si>
    <t>Wordt het effect van (cyber)security awareness programma's gemeten en worden incidenten gedeeld?</t>
  </si>
  <si>
    <t>Wordt het effect van (cyber)security awareness programma's gedeeld met relevante partijen?</t>
  </si>
  <si>
    <t>Wordt het effect van (cyber)security awareness programma's opgevolgd?</t>
  </si>
  <si>
    <t>Toont (senior) management voorbeeldgedrag (Tone at the Top ) t.a.v. (cyber)security gerelateerde risico's?</t>
  </si>
  <si>
    <t>Heeft de organisatie een goed beeld van de belangrijkste assets (kroonjuwelen) die de organisatie bezit (denk aan data, klant informatie etc.)?</t>
  </si>
  <si>
    <t>Heeft de organisatie zicht op potentiële cybersecurity dreigingen in relatie tot haar assets?</t>
  </si>
  <si>
    <t>Zijn de taken en verantwoordelijkheden van de betrokken stakeholders goed afgestemd?</t>
  </si>
  <si>
    <t>Heeft u zicht op de getroffen cybersecurity maatregelen van uw businesspartners?</t>
  </si>
  <si>
    <t xml:space="preserve">Heeft de organisatie een compleet en actueel beeld van het (IT)technologielandschap dat onderdeel uitmaakt voor de bedrijfsvoering? </t>
  </si>
  <si>
    <t>Heeft de organisatie een compleet en actueel beeld van de interne en externe technische (IT)koppelvlakken?</t>
  </si>
  <si>
    <t>Zijn bestaande kwetsbaarheden en de getroffen beveiligingsmaatregelen in het (IT)technologielandschap bekend?</t>
  </si>
  <si>
    <t>Wordt er opvolging gegeven aan (gedetecteerde) kwetsbaarheden in het (IT)technologielandschap?</t>
  </si>
  <si>
    <t>Staat u alleen door u zelf beheerde IT devices toe in het bedrijfsnetwerk?</t>
  </si>
  <si>
    <t>Zijn alle communicatiekanalen met klanten volledig in beeld?</t>
  </si>
  <si>
    <t xml:space="preserve">Wordt binnen de organisatie rekening gehouden met de lifecycle van de in gebruik zijnde IT componenten (zogenaamde Life Cycle Management)? </t>
  </si>
  <si>
    <t>Is een proces ingericht om periodiek alle aanwezige IT componenten in de IT infrastructuur, legaal en niet legaal (zogenaamde Shadow IT), in kaart te brengen?</t>
  </si>
  <si>
    <t>Worden het functioneren en gedrag van kritieke IT componenten bewaakt (gesignaleerd en gemonitord)?</t>
  </si>
  <si>
    <t xml:space="preserve">Is binnen de organisatie bekend welke wet- &amp; regelgeving relevant is in het kader van cybercrime, bijvoorbeeld meldplicht datalekken, wet computercriminaliteit, identiteitsfraude en aansprakelijkheid? </t>
  </si>
  <si>
    <t>Heeft de organisatie maatregelen genomen om risico's op datalekken af te dekken?</t>
  </si>
  <si>
    <t>Heeft de organisatie maatregelen genomen om risico’s op identiteitsfraude af te dekken?</t>
  </si>
  <si>
    <t>Is de organisatie in staat om tijdig interne en externe cyberdreigingen te detecteren?</t>
  </si>
  <si>
    <t>Heeft de organisatie recent succesvol een cyberaanval afgeslagen?</t>
  </si>
  <si>
    <t>Wordt afwijkend gedrag van IT infrastructuur componenten tijdig gesignaleerd, gemonitord en wordt er over gerapporteerd?</t>
  </si>
  <si>
    <t>Is (geautomatiseerde) detectie ingericht op incidenten / gebeurtenissen die duiden op cybercrime?</t>
  </si>
  <si>
    <t>Is samenwerking met externe partijen ingericht voor het detecteren van nieuwe bedreigingen?</t>
  </si>
  <si>
    <t>Wordt actief informatie uitgewisseld met externe partijen over actuele cybercrime dreigingen?</t>
  </si>
  <si>
    <t>Is een proces ingericht om signalen van inbreuken op fysieke en logische beveiliging af te handelen?</t>
  </si>
  <si>
    <t>Is een centraal punt in de organisatie beschikbaar en ingericht om inbreuken op de beveiliging af te handelen?</t>
  </si>
  <si>
    <t>Kan de organisatie snel acteren richting de diverse stakeholders in geval van een cyberdreiging?</t>
  </si>
  <si>
    <t>Heeft u een actueel BCM-draaiboek voor het geval dat uw organisatie getroffen wordt door een cybersecurityaanval?</t>
  </si>
  <si>
    <t>Zijn uw kritische leveranciers en afnemers betrokken bij uw trainingen / testen voor cyberincidenten?</t>
  </si>
  <si>
    <t>Is uw organisatie aangewezen als Aanbieder van een Essentiele Dienst (AED) in Nederland of als Andere Aangewezen Vitale Aanbieder (AAVA)? Zie voetnoot a) voor nadere toelichting.</t>
  </si>
  <si>
    <t>Werkt uw organisatie samen met andere organisaties die een rol hebben in de vitale processen van de Nederlandse vitale infrastructuur?</t>
  </si>
  <si>
    <t>Is er binnen uw organisatie op dit moment sprake van een re(her)organisatie?</t>
  </si>
  <si>
    <t xml:space="preserve">In welke mate is uw bedrijfsvoering afhankelijk van ICT (intern georganiseerd of uitbesteed)? </t>
  </si>
  <si>
    <t>Maakt uw organisatie gebruik van onbeveiligde externe verbindingen voor het uitwisselen van kritische data via Web diensten, e-mail of (S)FTP (file transfer protocol) of een (internet)portaal?</t>
  </si>
  <si>
    <t>Hebben derde partijen toegang tot de interne ICT systemen van uw organisatie?</t>
  </si>
  <si>
    <t>Zijn er derde partijen die bedrijfskritische informatie van uw organisatie bewaren, bewerken en/of verwerken?</t>
  </si>
  <si>
    <t>Biedt uw organisatie financiële producten of diensten aan zoals verzekeringspolissen, hypotheken, sparen?</t>
  </si>
  <si>
    <t>Accepteert uw organisatie digitale currency bijvoorbeeld bitcoins of andere innovatieve betaalproducten (zoals crypto’s)?</t>
  </si>
  <si>
    <t>Ja, er hebben (geslaagde) pogingen tot cyberaanvallen plaatsgevonden</t>
  </si>
  <si>
    <t>Cyber attacks hebben geleid tot een groot verlies van bedrijfsgevoelige gegevens</t>
  </si>
  <si>
    <t>Cyber attacks hebben geleid tot een beperkt verlies van bedrijfsgevoelige gegevens</t>
  </si>
  <si>
    <t>Is uw organisatie actief op het gebied van online gegevensverwerking?  Denk onder meer aan verwerking van gegevens m.b.t. intellectueel eigendom,  gegevens m.b.t. videobewaking van gevangenissen, banken, bedrijven, etc.</t>
  </si>
  <si>
    <t>https://open.overheid.nl/repository/ronl-ec4dde7f-d0b3-46dc-83f7-174c42584100/1/pdf/tk-bijlage-overzicht-wet-en-regelgeving-cybersecurity.pdf</t>
  </si>
  <si>
    <t>Overzicht wet- en regelgeving cybersecurity</t>
  </si>
  <si>
    <t>https://cloudsecurityalliance.org/research/cloud-controls-matrix/</t>
  </si>
  <si>
    <t>https://listings.pcisecuritystandards.org/documents/PCI-DSS-v4_0.pdf</t>
  </si>
  <si>
    <t>Cloud Control Matrix</t>
  </si>
  <si>
    <t>PCI/DSS V4</t>
  </si>
  <si>
    <t>https://www.dnb.nl/media/oabls2bx/good-practice-ib-2019-2020-nl.pdf</t>
  </si>
  <si>
    <t>https://www.isaca.org/resources/cobit</t>
  </si>
  <si>
    <t>Actuele versie d.d. dec 2022</t>
  </si>
  <si>
    <t>Er is samenwerking, echter niet binnen de processen die onderdeel zijn van de vitale infrastructuur</t>
  </si>
  <si>
    <t>Kunt u ongeveer inschatten welk percentage van de ICT-infrastructuur van uw organisatie maandelijks geraakt wordt door wijzigingen?</t>
  </si>
  <si>
    <t xml:space="preserve">Wordt er binnen uw organisatie (kritische) software (incl. spreadsheets en databases, etc.) of andere IT technologieën gebruikt? </t>
  </si>
  <si>
    <t>Bestaan binnen uw organisatie contacten met politie en/of justitie en/of National Cyber Security Center (NCSC) over (mogelijke) cyber-incidenten?</t>
  </si>
  <si>
    <t>Vinden periodiek Red/Blue-teaming trainingen / testen plaats om cybersecurity incidenten effectief af te handelen?</t>
  </si>
  <si>
    <t>Het bepalen van het belang van een effectieve cybersecuritybeheersing. Dit als input voor de Cyber Security Assessment (zie tab 'Bepaal beheersing (CSA)').</t>
  </si>
  <si>
    <t>Resultaat na uitvoering ICR en CSA</t>
  </si>
  <si>
    <t>In 2023 komt DNB met een nieuwe versie</t>
  </si>
  <si>
    <t>Geen actie</t>
  </si>
  <si>
    <t>Actie lange termijn</t>
  </si>
  <si>
    <t>Actie korte termijn</t>
  </si>
  <si>
    <t>3.0</t>
  </si>
  <si>
    <t>Versie 2023 met dashboard en aangepaste standaarden</t>
  </si>
  <si>
    <t>3.01</t>
  </si>
  <si>
    <t>Versie april met aanpassingen in de CSA</t>
  </si>
  <si>
    <t>Hoog risico (score &lt;4)</t>
  </si>
  <si>
    <t>Midden risico (score 4, 5 of 6)</t>
  </si>
  <si>
    <t>Laag risico (score &gt;6)</t>
  </si>
  <si>
    <t>Celkleur:</t>
  </si>
  <si>
    <t>Wat is het totaal van het aantal vaste werknemers in FTE's (inclusief ICT) en het aantal externen/inhuur binnen uw organisatie betrokken bij de beheersing van cyberrisico’s?</t>
  </si>
  <si>
    <t xml:space="preserve">Ja, besluitvorming in gevorderd stadium of integratie loopt momenteel </t>
  </si>
  <si>
    <t xml:space="preserve">Overweegt uw organisatie een overname of fusie? </t>
  </si>
  <si>
    <t>Heeft uw organisatie datalekken gehad als gevolg van cyberaanvallen of social engineering of verlies van assets?</t>
  </si>
  <si>
    <t>Heeft uw organisatie last van cyberaanvallen gehad op de infrastructuur van ketenpartners of uitbestedingspartners?</t>
  </si>
  <si>
    <t>Indien uw bedrijf deel uitmaakt van de vitale infrastructuur; kunnen vanuit uw organisatie onderdelen van de vitale infrastructuur (PLC/SCADA systemen) op afstand/online worden bediend/onderhouden? Denk aan pompen/kleppen van een drinkwaterzuiveringsinstallatie, camera's, gasmengstations, sluizen/gemalen, etc.</t>
  </si>
  <si>
    <t>Zijn er op basis van risico-analyses maatregelen genomen voor de digitale veiligheid van uw organisatie en uw toeleveranciers?</t>
  </si>
  <si>
    <t>Is (cyber)security een geïntegreerd onderdeel van de bedrijfsvoering?</t>
  </si>
  <si>
    <t xml:space="preserve">Heeft u een bestaand netwerk van cybersecurity specialisten die kunnen worden ingezet in geval van cyberincidenten? </t>
  </si>
  <si>
    <t>Zijn alle interne stakeholders voor een effectieve cybersecurity in kaart gebracht?</t>
  </si>
  <si>
    <t>Zijn alle externe stakeholders voor een effectieve cybersecurity beheersing in kaart gebracht?</t>
  </si>
  <si>
    <t>Neemt u veranderingen in wet- &amp; regelgeving en best practices op het gebied van cybersecurity mee in uw bedrijfsvoering?</t>
  </si>
  <si>
    <t>Bepaalt u de impact van nieuwe wet- &amp; regelgeving en best practices op het gebied van cybersecurity binnen uw bedrijfsvoering?</t>
  </si>
  <si>
    <t>Is een (Cyber) Security Incident Response Team of vergelijkbaar orgaan binnen uw organisatie ingericht?</t>
  </si>
  <si>
    <t xml:space="preserve">Maakt de organisatie voor de afhandeling van cyber incidenten onderscheid o.b.v. de impact van een incident? </t>
  </si>
  <si>
    <t>Zijn uw kritische leveranciers en afnemers (contractueel) onderdeel van het responseproces?</t>
  </si>
  <si>
    <t>Is een specifiek proces ingericht voor de afhandeling van cybersecurity incidenten? Denk hierbij bijvoorbeeld aan Ransomware, Phishing, CEO fraude, etc.</t>
  </si>
  <si>
    <t xml:space="preserve">Bepaal de risico-indicatie per vraag met 'Ja' of 'Nee' op basis van het actuele beeld. </t>
  </si>
  <si>
    <t>Als een vraag niet kan worden beantwoord, dan is het antwoord in principe 'Nee'.</t>
  </si>
  <si>
    <t>Wordt binnen uw organisatie gebruik gemaakt van hardware en/of software, die niet meer door de leverancier ervan ondersteund wordt en End of Life / Out of Support is?</t>
  </si>
  <si>
    <t>Is uw organisatie doelwit of doelwit geweest van cyberaanvallen of wordt uw organisatie bijvoorbeeld genoemd in hackersfora?</t>
  </si>
  <si>
    <t>Heeft uw organisatie recentelijk te maken gehad met ransomware, CEO fraude of APT (Advanced Persistent Threats) binnen de eigen infrastructuur?</t>
  </si>
  <si>
    <t>De Cyber Security Assessment (CSA) legt in de eerste plaats mogelijke risico’s bloot van een organisatie, processen, systemen en gegevens die te maken hebben met cybercrime. Daarmee draagt zij bij aan het vermijden of mitigeren van deze cybersecurity risico’s. 
Op basis van de antwoorden van de CSA wordt op gestructureerde wijze inzichtelijk gemaakt of er een kans is dat de organisatie, processen, systemen en gegevens kunnen worden geschaad door een cybercrime aanval en welke raamwerken er beschikbaar zijn om deze risico's te mitigeren.</t>
  </si>
  <si>
    <t>ICR Laag (3)</t>
  </si>
  <si>
    <t>ICR Midden (2)</t>
  </si>
  <si>
    <t>ICR Hoog (1)</t>
  </si>
  <si>
    <t>Laag-risico indien totaal &gt;</t>
  </si>
  <si>
    <t>Midden-risico indien totaal tussen</t>
  </si>
  <si>
    <t>Hoog-risico indien totaal &lt;</t>
  </si>
  <si>
    <t>Hoog-risico indien aangewezen als vitale aanbieder (vraag 1 = Hoog en/of vraag 2 = Hoog)</t>
  </si>
  <si>
    <t>Waarde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</si>
</sst>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8"/>
      <name val="Arial"/>
      <family val="2"/>
    </font>
    <font>
      <sz val="10"/>
      <name val="Arial"/>
      <family val="2"/>
    </font>
    <font>
      <b/>
      <sz val="18"/>
      <color indexed="63"/>
      <name val="Cambria"/>
      <family val="2"/>
    </font>
    <font>
      <b/>
      <sz val="15"/>
      <color indexed="63"/>
      <name val="Calibri"/>
      <family val="2"/>
    </font>
    <font>
      <b/>
      <sz val="13"/>
      <color indexed="63"/>
      <name val="Calibri"/>
      <family val="2"/>
    </font>
    <font>
      <b/>
      <sz val="11"/>
      <color indexed="63"/>
      <name val="Calibri"/>
      <family val="2"/>
    </font>
    <font>
      <sz val="12"/>
      <color indexed="17"/>
      <name val="Calibri"/>
      <family val="2"/>
    </font>
    <font>
      <sz val="12"/>
      <color indexed="14"/>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b/>
      <sz val="12"/>
      <color indexed="8"/>
      <name val="Calibri"/>
      <family val="2"/>
    </font>
    <font>
      <sz val="12"/>
      <color indexed="9"/>
      <name val="Calibri"/>
      <family val="2"/>
    </font>
    <font>
      <sz val="12"/>
      <color indexed="8"/>
      <name val="Calibri"/>
      <family val="2"/>
    </font>
    <font>
      <sz val="10"/>
      <name val="Arial"/>
      <family val="2"/>
    </font>
    <font>
      <b/>
      <sz val="10"/>
      <name val="Arial"/>
      <family val="2"/>
    </font>
    <font>
      <u/>
      <sz val="10"/>
      <color theme="10"/>
      <name val="Arial"/>
      <family val="2"/>
    </font>
    <font>
      <sz val="10"/>
      <name val="Lucida Sans Unicode"/>
      <family val="2"/>
    </font>
    <font>
      <b/>
      <sz val="12"/>
      <name val="Lucida Sans Unicode"/>
      <family val="2"/>
    </font>
    <font>
      <b/>
      <sz val="10"/>
      <name val="Lucida Sans Unicode"/>
      <family val="2"/>
    </font>
    <font>
      <b/>
      <sz val="14"/>
      <color rgb="FFC00000"/>
      <name val="Lucida Sans Unicode"/>
      <family val="2"/>
    </font>
    <font>
      <sz val="12"/>
      <name val="Lucida Sans Unicode"/>
      <family val="2"/>
    </font>
    <font>
      <b/>
      <sz val="16"/>
      <color rgb="FFC00000"/>
      <name val="Lucida Sans Unicode"/>
      <family val="2"/>
    </font>
    <font>
      <sz val="11"/>
      <color theme="1"/>
      <name val="Lucida Sans Unicode"/>
      <family val="2"/>
    </font>
    <font>
      <b/>
      <sz val="11"/>
      <color theme="1"/>
      <name val="Lucida Sans Unicode"/>
      <family val="2"/>
    </font>
    <font>
      <sz val="11"/>
      <color theme="0" tint="-0.249977111117893"/>
      <name val="Lucida Sans Unicode"/>
      <family val="2"/>
    </font>
    <font>
      <b/>
      <sz val="10"/>
      <color theme="1"/>
      <name val="Lucida Sans Unicode"/>
      <family val="2"/>
    </font>
    <font>
      <sz val="10"/>
      <color theme="1"/>
      <name val="Lucida Sans Unicode"/>
      <family val="2"/>
    </font>
    <font>
      <sz val="11"/>
      <color theme="0"/>
      <name val="Lucida Sans Unicode"/>
      <family val="2"/>
    </font>
    <font>
      <b/>
      <sz val="11"/>
      <color theme="1"/>
      <name val="Calibri"/>
      <family val="2"/>
      <scheme val="minor"/>
    </font>
    <font>
      <sz val="12"/>
      <color theme="1"/>
      <name val="Lucida Sans Unicode"/>
    </font>
    <font>
      <b/>
      <sz val="11"/>
      <name val="Lucida Sans Unicode"/>
      <family val="2"/>
    </font>
    <font>
      <b/>
      <sz val="11"/>
      <color rgb="FFC00000"/>
      <name val="Lucida Sans Unicode"/>
      <family val="2"/>
    </font>
    <font>
      <b/>
      <i/>
      <sz val="10"/>
      <name val="Arial"/>
      <family val="2"/>
    </font>
    <font>
      <b/>
      <sz val="14"/>
      <name val="Lucida Sans Unicode"/>
      <family val="2"/>
    </font>
    <font>
      <i/>
      <sz val="10"/>
      <name val="Lucida Sans Unicode"/>
      <family val="2"/>
    </font>
    <font>
      <b/>
      <sz val="12"/>
      <color rgb="FFFF0000"/>
      <name val="Lucida Sans Unicode"/>
      <family val="2"/>
    </font>
    <font>
      <u/>
      <sz val="10"/>
      <color theme="10"/>
      <name val="Lucida Sans Unicode"/>
      <family val="2"/>
    </font>
    <font>
      <i/>
      <sz val="16"/>
      <name val="Arial"/>
      <family val="2"/>
    </font>
    <font>
      <b/>
      <i/>
      <sz val="10"/>
      <name val="Lucida Sans Unicode"/>
      <family val="2"/>
    </font>
    <font>
      <b/>
      <i/>
      <sz val="10"/>
      <color theme="1"/>
      <name val="Lucida Sans Unicode"/>
    </font>
  </fonts>
  <fills count="29">
    <fill>
      <patternFill patternType="none"/>
    </fill>
    <fill>
      <patternFill patternType="gray125"/>
    </fill>
    <fill>
      <patternFill patternType="solid">
        <fgColor indexed="9"/>
      </patternFill>
    </fill>
    <fill>
      <patternFill patternType="solid">
        <fgColor indexed="47"/>
      </patternFill>
    </fill>
    <fill>
      <patternFill patternType="solid">
        <fgColor indexed="22"/>
      </patternFill>
    </fill>
    <fill>
      <patternFill patternType="solid">
        <fgColor indexed="26"/>
      </patternFill>
    </fill>
    <fill>
      <patternFill patternType="solid">
        <fgColor indexed="19"/>
      </patternFill>
    </fill>
    <fill>
      <patternFill patternType="solid">
        <fgColor indexed="55"/>
      </patternFill>
    </fill>
    <fill>
      <patternFill patternType="solid">
        <fgColor indexed="25"/>
      </patternFill>
    </fill>
    <fill>
      <patternFill patternType="solid">
        <fgColor indexed="23"/>
      </patternFill>
    </fill>
    <fill>
      <patternFill patternType="solid">
        <fgColor indexed="42"/>
      </patternFill>
    </fill>
    <fill>
      <patternFill patternType="solid">
        <fgColor indexed="43"/>
      </patternFill>
    </fill>
    <fill>
      <patternFill patternType="solid">
        <fgColor indexed="45"/>
      </patternFill>
    </fill>
    <fill>
      <patternFill patternType="solid">
        <fgColor theme="0" tint="-0.14999847407452621"/>
        <bgColor indexed="64"/>
      </patternFill>
    </fill>
    <fill>
      <gradientFill degree="135">
        <stop position="0">
          <color theme="0"/>
        </stop>
        <stop position="1">
          <color rgb="FFFF5050"/>
        </stop>
      </gradientFill>
    </fill>
    <fill>
      <gradientFill degree="135">
        <stop position="0">
          <color theme="0"/>
        </stop>
        <stop position="1">
          <color rgb="FF92D050"/>
        </stop>
      </gradientFill>
    </fill>
    <fill>
      <gradientFill degree="135">
        <stop position="0">
          <color theme="0"/>
        </stop>
        <stop position="1">
          <color theme="0" tint="-0.49803155613879818"/>
        </stop>
      </gradientFill>
    </fill>
    <fill>
      <gradientFill degree="225">
        <stop position="0">
          <color theme="0"/>
        </stop>
        <stop position="1">
          <color rgb="FFFF0000"/>
        </stop>
      </gradientFill>
    </fill>
    <fill>
      <gradientFill degree="225">
        <stop position="0">
          <color theme="0"/>
        </stop>
        <stop position="1">
          <color rgb="FFFFC000"/>
        </stop>
      </gradientFill>
    </fill>
    <fill>
      <gradientFill degree="225">
        <stop position="0">
          <color theme="0"/>
        </stop>
        <stop position="1">
          <color rgb="FF92D050"/>
        </stop>
      </gradient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23"/>
      </bottom>
      <diagonal/>
    </border>
    <border>
      <left/>
      <right/>
      <top/>
      <bottom style="thick">
        <color indexed="22"/>
      </bottom>
      <diagonal/>
    </border>
    <border>
      <left/>
      <right/>
      <top/>
      <bottom style="medium">
        <color indexed="55"/>
      </bottom>
      <diagonal/>
    </border>
    <border>
      <left style="thin">
        <color indexed="22"/>
      </left>
      <right style="thin">
        <color indexed="22"/>
      </right>
      <top style="thin">
        <color indexed="22"/>
      </top>
      <bottom style="thin">
        <color indexed="22"/>
      </bottom>
      <diagonal/>
    </border>
    <border>
      <left/>
      <right/>
      <top style="thin">
        <color indexed="23"/>
      </top>
      <bottom style="double">
        <color indexed="23"/>
      </bottom>
      <diagonal/>
    </border>
    <border>
      <left style="thin">
        <color indexed="63"/>
      </left>
      <right style="thin">
        <color indexed="63"/>
      </right>
      <top style="thin">
        <color indexed="63"/>
      </top>
      <bottom style="thin">
        <color indexed="63"/>
      </bottom>
      <diagonal/>
    </border>
    <border>
      <left/>
      <right/>
      <top style="medium">
        <color auto="1"/>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theme="0" tint="-0.499984740745262"/>
      </left>
      <right/>
      <top/>
      <bottom/>
      <diagonal/>
    </border>
    <border>
      <left style="thin">
        <color theme="0" tint="-0.499984740745262"/>
      </left>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theme="0" tint="-0.499984740745262"/>
      </left>
      <right/>
      <top style="thin">
        <color indexed="64"/>
      </top>
      <bottom/>
      <diagonal/>
    </border>
  </borders>
  <cellStyleXfs count="43">
    <xf numFmtId="0" fontId="0" fillId="0" borderId="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2" borderId="0" applyNumberFormat="0" applyBorder="0" applyAlignment="0" applyProtection="0"/>
    <xf numFmtId="0" fontId="19" fillId="3" borderId="0" applyNumberFormat="0" applyBorder="0" applyAlignment="0" applyProtection="0"/>
    <xf numFmtId="0" fontId="19" fillId="2"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6" borderId="0" applyNumberFormat="0" applyBorder="0" applyAlignment="0" applyProtection="0"/>
    <xf numFmtId="0" fontId="19" fillId="4"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6" borderId="0" applyNumberFormat="0" applyBorder="0" applyAlignment="0" applyProtection="0"/>
    <xf numFmtId="0" fontId="18" fillId="8" borderId="0" applyNumberFormat="0" applyBorder="0" applyAlignment="0" applyProtection="0"/>
    <xf numFmtId="0" fontId="12" fillId="2" borderId="1" applyNumberFormat="0" applyAlignment="0" applyProtection="0"/>
    <xf numFmtId="0" fontId="14" fillId="7" borderId="2" applyNumberFormat="0" applyAlignment="0" applyProtection="0"/>
    <xf numFmtId="0" fontId="13" fillId="0" borderId="3" applyNumberFormat="0" applyFill="0" applyAlignment="0" applyProtection="0"/>
    <xf numFmtId="0" fontId="7" fillId="10" borderId="0" applyNumberFormat="0" applyBorder="0" applyAlignment="0" applyProtection="0"/>
    <xf numFmtId="0" fontId="22" fillId="0" borderId="0" applyNumberFormat="0" applyFill="0" applyBorder="0" applyAlignment="0" applyProtection="0"/>
    <xf numFmtId="0" fontId="10" fillId="3" borderId="1" applyNumberFormat="0" applyAlignment="0" applyProtection="0"/>
    <xf numFmtId="0" fontId="4" fillId="0" borderId="4" applyNumberFormat="0" applyFill="0" applyAlignment="0" applyProtection="0"/>
    <xf numFmtId="0" fontId="5" fillId="0" borderId="5" applyNumberFormat="0" applyFill="0" applyAlignment="0" applyProtection="0"/>
    <xf numFmtId="0" fontId="6" fillId="0" borderId="6" applyNumberFormat="0" applyFill="0" applyAlignment="0" applyProtection="0"/>
    <xf numFmtId="0" fontId="6" fillId="0" borderId="0" applyNumberFormat="0" applyFill="0" applyBorder="0" applyAlignment="0" applyProtection="0"/>
    <xf numFmtId="0" fontId="9" fillId="11" borderId="0" applyNumberFormat="0" applyBorder="0" applyAlignment="0" applyProtection="0"/>
    <xf numFmtId="0" fontId="2" fillId="5" borderId="7" applyNumberFormat="0" applyFont="0" applyAlignment="0" applyProtection="0"/>
    <xf numFmtId="0" fontId="8" fillId="12" borderId="0" applyNumberFormat="0" applyBorder="0" applyAlignment="0" applyProtection="0"/>
    <xf numFmtId="0" fontId="3" fillId="0" borderId="0" applyNumberFormat="0" applyFill="0" applyBorder="0" applyAlignment="0" applyProtection="0"/>
    <xf numFmtId="0" fontId="17" fillId="0" borderId="8" applyNumberFormat="0" applyFill="0" applyAlignment="0" applyProtection="0"/>
    <xf numFmtId="0" fontId="11" fillId="2" borderId="9" applyNumberFormat="0" applyAlignment="0" applyProtection="0"/>
    <xf numFmtId="0" fontId="16" fillId="0" borderId="0" applyNumberFormat="0" applyFill="0" applyBorder="0" applyAlignment="0" applyProtection="0"/>
    <xf numFmtId="0" fontId="15" fillId="0" borderId="0" applyNumberFormat="0" applyFill="0" applyBorder="0" applyAlignment="0" applyProtection="0"/>
  </cellStyleXfs>
  <cellXfs count="254">
    <xf numFmtId="0" fontId="0" fillId="0" borderId="0" xfId="0"/>
    <xf numFmtId="0" fontId="0" fillId="0" borderId="0" xfId="0" applyAlignment="1">
      <alignment horizontal="left" vertical="top" wrapText="1"/>
    </xf>
    <xf numFmtId="0" fontId="21" fillId="0" borderId="13" xfId="0" applyFont="1" applyBorder="1" applyAlignment="1">
      <alignment horizontal="left" vertical="top" wrapText="1"/>
    </xf>
    <xf numFmtId="0" fontId="21" fillId="0" borderId="10" xfId="0" applyFont="1" applyBorder="1" applyAlignment="1">
      <alignment horizontal="left" vertical="top" wrapText="1"/>
    </xf>
    <xf numFmtId="0" fontId="21" fillId="0" borderId="12" xfId="0" applyFont="1" applyBorder="1" applyAlignment="1">
      <alignment horizontal="left" vertical="top" wrapText="1"/>
    </xf>
    <xf numFmtId="0" fontId="0" fillId="0" borderId="11" xfId="0" applyBorder="1" applyAlignment="1">
      <alignment horizontal="left" vertical="top" wrapText="1"/>
    </xf>
    <xf numFmtId="0" fontId="20" fillId="0" borderId="11" xfId="0" applyFont="1" applyBorder="1" applyAlignment="1">
      <alignment horizontal="left" vertical="top" wrapText="1"/>
    </xf>
    <xf numFmtId="0" fontId="23" fillId="0" borderId="0" xfId="0" applyFont="1"/>
    <xf numFmtId="0" fontId="23" fillId="0" borderId="0" xfId="0" applyFont="1" applyAlignment="1">
      <alignment vertical="center"/>
    </xf>
    <xf numFmtId="0" fontId="27" fillId="0" borderId="0" xfId="0" applyFont="1"/>
    <xf numFmtId="0" fontId="27" fillId="0" borderId="0" xfId="0" applyFont="1" applyAlignment="1">
      <alignment vertical="center"/>
    </xf>
    <xf numFmtId="0" fontId="27" fillId="13" borderId="14" xfId="0" applyFont="1" applyFill="1" applyBorder="1" applyAlignment="1">
      <alignment vertical="center"/>
    </xf>
    <xf numFmtId="0" fontId="27" fillId="13" borderId="22" xfId="0" applyFont="1" applyFill="1" applyBorder="1" applyAlignment="1">
      <alignment vertical="center"/>
    </xf>
    <xf numFmtId="0" fontId="27" fillId="13" borderId="18" xfId="0" applyFont="1" applyFill="1" applyBorder="1" applyAlignment="1">
      <alignment vertical="center"/>
    </xf>
    <xf numFmtId="0" fontId="23" fillId="13" borderId="14" xfId="0" applyFont="1" applyFill="1" applyBorder="1" applyAlignment="1">
      <alignment horizontal="center" vertical="center" wrapText="1"/>
    </xf>
    <xf numFmtId="0" fontId="2" fillId="0" borderId="11" xfId="0" applyFont="1" applyBorder="1" applyAlignment="1">
      <alignment horizontal="left" vertical="top" wrapText="1"/>
    </xf>
    <xf numFmtId="0" fontId="29" fillId="0" borderId="0" xfId="0" applyFont="1" applyAlignment="1">
      <alignment vertical="top"/>
    </xf>
    <xf numFmtId="0" fontId="29" fillId="0" borderId="0" xfId="0" applyFont="1" applyAlignment="1">
      <alignment vertical="center"/>
    </xf>
    <xf numFmtId="0" fontId="31" fillId="0" borderId="0" xfId="0" applyFont="1" applyAlignment="1">
      <alignment vertical="center"/>
    </xf>
    <xf numFmtId="0" fontId="31" fillId="0" borderId="0" xfId="0" applyFont="1" applyAlignment="1">
      <alignment vertical="top"/>
    </xf>
    <xf numFmtId="0" fontId="33" fillId="0" borderId="11" xfId="0" applyFont="1" applyBorder="1" applyAlignment="1">
      <alignment vertical="top" wrapText="1"/>
    </xf>
    <xf numFmtId="0" fontId="34" fillId="0" borderId="0" xfId="0" applyFont="1" applyAlignment="1">
      <alignment vertical="top"/>
    </xf>
    <xf numFmtId="0" fontId="0" fillId="0" borderId="0" xfId="0" applyAlignment="1">
      <alignment vertical="top"/>
    </xf>
    <xf numFmtId="17" fontId="33" fillId="0" borderId="11" xfId="0" quotePrefix="1" applyNumberFormat="1" applyFont="1" applyBorder="1" applyAlignment="1">
      <alignment vertical="top" wrapText="1"/>
    </xf>
    <xf numFmtId="0" fontId="33" fillId="0" borderId="0" xfId="0" applyFont="1" applyAlignment="1">
      <alignment vertical="center"/>
    </xf>
    <xf numFmtId="0" fontId="35" fillId="20" borderId="0" xfId="0" applyFont="1" applyFill="1"/>
    <xf numFmtId="0" fontId="2" fillId="0" borderId="0" xfId="0" applyFont="1"/>
    <xf numFmtId="0" fontId="27" fillId="13" borderId="0" xfId="0" applyFont="1" applyFill="1" applyAlignment="1">
      <alignment vertical="center"/>
    </xf>
    <xf numFmtId="0" fontId="33" fillId="0" borderId="11" xfId="0" applyFont="1" applyBorder="1" applyAlignment="1" applyProtection="1">
      <alignment horizontal="center" vertical="center" wrapText="1"/>
      <protection locked="0"/>
    </xf>
    <xf numFmtId="0" fontId="29" fillId="21" borderId="0" xfId="0" applyFont="1" applyFill="1" applyAlignment="1">
      <alignment vertical="top"/>
    </xf>
    <xf numFmtId="0" fontId="30" fillId="21" borderId="0" xfId="0" applyFont="1" applyFill="1" applyAlignment="1">
      <alignment vertical="top"/>
    </xf>
    <xf numFmtId="0" fontId="29" fillId="21" borderId="0" xfId="0" applyFont="1" applyFill="1" applyAlignment="1">
      <alignment vertical="center"/>
    </xf>
    <xf numFmtId="0" fontId="33" fillId="21" borderId="0" xfId="0" applyFont="1" applyFill="1" applyAlignment="1">
      <alignment vertical="top"/>
    </xf>
    <xf numFmtId="0" fontId="30" fillId="17" borderId="11" xfId="0" applyFont="1" applyFill="1" applyBorder="1" applyAlignment="1">
      <alignment horizontal="center" vertical="center"/>
    </xf>
    <xf numFmtId="0" fontId="30" fillId="18" borderId="11" xfId="0" applyFont="1" applyFill="1" applyBorder="1" applyAlignment="1">
      <alignment horizontal="center" vertical="center"/>
    </xf>
    <xf numFmtId="0" fontId="30" fillId="19" borderId="11" xfId="0" applyFont="1" applyFill="1" applyBorder="1" applyAlignment="1">
      <alignment horizontal="center" vertical="center"/>
    </xf>
    <xf numFmtId="0" fontId="30" fillId="22" borderId="11" xfId="0" applyFont="1" applyFill="1" applyBorder="1" applyAlignment="1">
      <alignment horizontal="center" vertical="center"/>
    </xf>
    <xf numFmtId="0" fontId="0" fillId="21" borderId="0" xfId="0" applyFill="1" applyAlignment="1">
      <alignment vertical="top"/>
    </xf>
    <xf numFmtId="0" fontId="32" fillId="21" borderId="11" xfId="0" applyFont="1" applyFill="1" applyBorder="1" applyAlignment="1">
      <alignment horizontal="center" vertical="center" wrapText="1"/>
    </xf>
    <xf numFmtId="0" fontId="32" fillId="0" borderId="29" xfId="0" applyFont="1" applyBorder="1" applyAlignment="1">
      <alignment horizontal="center" vertical="center"/>
    </xf>
    <xf numFmtId="0" fontId="32" fillId="21" borderId="11" xfId="0" applyFont="1" applyFill="1" applyBorder="1" applyAlignment="1">
      <alignment vertical="center" wrapText="1"/>
    </xf>
    <xf numFmtId="0" fontId="30" fillId="22" borderId="11" xfId="0" applyFont="1" applyFill="1" applyBorder="1" applyAlignment="1">
      <alignment horizontal="left" vertical="center"/>
    </xf>
    <xf numFmtId="0" fontId="33" fillId="22" borderId="11" xfId="0" applyFont="1" applyFill="1" applyBorder="1" applyAlignment="1">
      <alignment horizontal="center" vertical="center"/>
    </xf>
    <xf numFmtId="0" fontId="23" fillId="21" borderId="0" xfId="0" applyFont="1" applyFill="1"/>
    <xf numFmtId="0" fontId="23" fillId="21" borderId="0" xfId="0" applyFont="1" applyFill="1" applyAlignment="1">
      <alignment vertical="center"/>
    </xf>
    <xf numFmtId="0" fontId="27" fillId="21" borderId="0" xfId="0" applyFont="1" applyFill="1"/>
    <xf numFmtId="0" fontId="27" fillId="21" borderId="0" xfId="0" applyFont="1" applyFill="1" applyAlignment="1">
      <alignment vertical="center"/>
    </xf>
    <xf numFmtId="0" fontId="27" fillId="21" borderId="0" xfId="0" applyFont="1" applyFill="1" applyAlignment="1">
      <alignment vertical="top"/>
    </xf>
    <xf numFmtId="0" fontId="23" fillId="21" borderId="23" xfId="0" applyFont="1" applyFill="1" applyBorder="1" applyAlignment="1">
      <alignment vertical="center"/>
    </xf>
    <xf numFmtId="0" fontId="27" fillId="21" borderId="18" xfId="0" applyFont="1" applyFill="1" applyBorder="1" applyAlignment="1">
      <alignment vertical="center"/>
    </xf>
    <xf numFmtId="0" fontId="27" fillId="21" borderId="23" xfId="0" applyFont="1" applyFill="1" applyBorder="1" applyAlignment="1">
      <alignment vertical="center"/>
    </xf>
    <xf numFmtId="0" fontId="37" fillId="13" borderId="21" xfId="0" applyFont="1" applyFill="1" applyBorder="1" applyAlignment="1">
      <alignment vertical="center"/>
    </xf>
    <xf numFmtId="0" fontId="37" fillId="13" borderId="23" xfId="0" applyFont="1" applyFill="1" applyBorder="1" applyAlignment="1">
      <alignment vertical="center"/>
    </xf>
    <xf numFmtId="0" fontId="23" fillId="21" borderId="23" xfId="0" applyFont="1" applyFill="1" applyBorder="1" applyAlignment="1">
      <alignment horizontal="center" vertical="center"/>
    </xf>
    <xf numFmtId="0" fontId="27" fillId="21" borderId="19" xfId="0" applyFont="1" applyFill="1" applyBorder="1" applyAlignment="1">
      <alignment vertical="center"/>
    </xf>
    <xf numFmtId="0" fontId="23" fillId="21" borderId="24" xfId="0" applyFont="1" applyFill="1" applyBorder="1" applyAlignment="1">
      <alignment horizontal="center" vertical="center"/>
    </xf>
    <xf numFmtId="0" fontId="23" fillId="21" borderId="19" xfId="0" applyFont="1" applyFill="1" applyBorder="1" applyAlignment="1">
      <alignment vertical="center"/>
    </xf>
    <xf numFmtId="0" fontId="24" fillId="21" borderId="26" xfId="0" applyFont="1" applyFill="1" applyBorder="1" applyAlignment="1">
      <alignment horizontal="left" vertical="top"/>
    </xf>
    <xf numFmtId="0" fontId="27" fillId="21" borderId="27" xfId="0" applyFont="1" applyFill="1" applyBorder="1" applyAlignment="1">
      <alignment vertical="center"/>
    </xf>
    <xf numFmtId="0" fontId="27" fillId="21" borderId="19" xfId="0" applyFont="1" applyFill="1" applyBorder="1" applyAlignment="1">
      <alignment horizontal="center" vertical="center"/>
    </xf>
    <xf numFmtId="0" fontId="23" fillId="0" borderId="0" xfId="0" applyFont="1" applyAlignment="1" applyProtection="1">
      <alignment horizontal="center" vertical="center"/>
      <protection locked="0"/>
    </xf>
    <xf numFmtId="0" fontId="23" fillId="21" borderId="0" xfId="0" applyFont="1" applyFill="1" applyAlignment="1">
      <alignment vertical="center" wrapText="1"/>
    </xf>
    <xf numFmtId="0" fontId="27" fillId="21" borderId="18" xfId="0" applyFont="1" applyFill="1" applyBorder="1"/>
    <xf numFmtId="0" fontId="24" fillId="21" borderId="25" xfId="0" applyFont="1" applyFill="1" applyBorder="1" applyAlignment="1">
      <alignment vertical="center"/>
    </xf>
    <xf numFmtId="0" fontId="23" fillId="0" borderId="18" xfId="0" applyFont="1" applyBorder="1" applyAlignment="1" applyProtection="1">
      <alignment vertical="center" wrapText="1"/>
      <protection locked="0"/>
    </xf>
    <xf numFmtId="0" fontId="23" fillId="0" borderId="18" xfId="0" applyFont="1" applyBorder="1" applyAlignment="1" applyProtection="1">
      <alignment vertical="center"/>
      <protection locked="0"/>
    </xf>
    <xf numFmtId="0" fontId="23" fillId="21" borderId="19" xfId="0" applyFont="1" applyFill="1" applyBorder="1" applyAlignment="1">
      <alignment vertical="center" wrapText="1"/>
    </xf>
    <xf numFmtId="0" fontId="27" fillId="21" borderId="0" xfId="0" applyFont="1" applyFill="1" applyAlignment="1">
      <alignment horizontal="center"/>
    </xf>
    <xf numFmtId="0" fontId="27" fillId="21" borderId="0" xfId="0" applyFont="1" applyFill="1" applyAlignment="1">
      <alignment wrapText="1"/>
    </xf>
    <xf numFmtId="0" fontId="24" fillId="21" borderId="0" xfId="0" applyFont="1" applyFill="1" applyAlignment="1">
      <alignment horizontal="left" vertical="top"/>
    </xf>
    <xf numFmtId="0" fontId="25" fillId="21" borderId="0" xfId="0" applyFont="1" applyFill="1" applyAlignment="1" applyProtection="1">
      <alignment vertical="center"/>
      <protection locked="0"/>
    </xf>
    <xf numFmtId="0" fontId="2" fillId="21" borderId="0" xfId="0" applyFont="1" applyFill="1"/>
    <xf numFmtId="0" fontId="0" fillId="21" borderId="0" xfId="0" applyFill="1"/>
    <xf numFmtId="0" fontId="25" fillId="21" borderId="0" xfId="0" applyFont="1" applyFill="1" applyAlignment="1">
      <alignment horizontal="right" vertical="center"/>
    </xf>
    <xf numFmtId="0" fontId="25" fillId="21" borderId="19" xfId="0" applyFont="1" applyFill="1" applyBorder="1" applyAlignment="1">
      <alignment horizontal="right" vertical="center"/>
    </xf>
    <xf numFmtId="1" fontId="25" fillId="16" borderId="19" xfId="0" applyNumberFormat="1" applyFont="1" applyFill="1" applyBorder="1" applyAlignment="1">
      <alignment horizontal="center" vertical="center"/>
    </xf>
    <xf numFmtId="0" fontId="23" fillId="13" borderId="0" xfId="0" applyFont="1" applyFill="1" applyAlignment="1">
      <alignment horizontal="center" vertical="center" wrapText="1"/>
    </xf>
    <xf numFmtId="1" fontId="25" fillId="16" borderId="0" xfId="0" applyNumberFormat="1" applyFont="1" applyFill="1" applyAlignment="1">
      <alignment horizontal="center" vertical="center"/>
    </xf>
    <xf numFmtId="0" fontId="23" fillId="21" borderId="0" xfId="0" applyFont="1" applyFill="1" applyAlignment="1">
      <alignment horizontal="right"/>
    </xf>
    <xf numFmtId="0" fontId="24" fillId="21" borderId="0" xfId="0" applyFont="1" applyFill="1" applyAlignment="1">
      <alignment horizontal="center" vertical="center"/>
    </xf>
    <xf numFmtId="0" fontId="27" fillId="21" borderId="0" xfId="0" applyFont="1" applyFill="1" applyAlignment="1">
      <alignment horizontal="left"/>
    </xf>
    <xf numFmtId="0" fontId="28" fillId="21" borderId="0" xfId="0" applyFont="1" applyFill="1" applyAlignment="1">
      <alignment horizontal="left"/>
    </xf>
    <xf numFmtId="0" fontId="25" fillId="21" borderId="0" xfId="0" applyFont="1" applyFill="1"/>
    <xf numFmtId="0" fontId="27" fillId="21" borderId="0" xfId="0" applyFont="1" applyFill="1" applyAlignment="1">
      <alignment horizontal="left" vertical="top"/>
    </xf>
    <xf numFmtId="0" fontId="27" fillId="21" borderId="0" xfId="0" applyFont="1" applyFill="1" applyAlignment="1">
      <alignment horizontal="left" vertical="center"/>
    </xf>
    <xf numFmtId="0" fontId="24" fillId="21" borderId="0" xfId="0" applyFont="1" applyFill="1" applyAlignment="1">
      <alignment vertical="center"/>
    </xf>
    <xf numFmtId="0" fontId="36" fillId="21" borderId="0" xfId="0" applyFont="1" applyFill="1" applyAlignment="1">
      <alignment horizontal="left" vertical="top" wrapText="1"/>
    </xf>
    <xf numFmtId="0" fontId="23" fillId="21" borderId="0" xfId="0" applyFont="1" applyFill="1" applyAlignment="1">
      <alignment horizontal="center"/>
    </xf>
    <xf numFmtId="0" fontId="23" fillId="21" borderId="0" xfId="0" applyFont="1" applyFill="1" applyAlignment="1">
      <alignment horizontal="left" vertical="top"/>
    </xf>
    <xf numFmtId="0" fontId="23" fillId="21" borderId="0" xfId="0" applyFont="1" applyFill="1" applyAlignment="1">
      <alignment horizontal="left" vertical="top" wrapText="1"/>
    </xf>
    <xf numFmtId="0" fontId="37" fillId="22" borderId="30" xfId="0" applyFont="1" applyFill="1" applyBorder="1" applyAlignment="1">
      <alignment horizontal="center" vertical="center"/>
    </xf>
    <xf numFmtId="0" fontId="0" fillId="22" borderId="32" xfId="0" applyFill="1" applyBorder="1"/>
    <xf numFmtId="0" fontId="0" fillId="22" borderId="36" xfId="0" applyFill="1" applyBorder="1"/>
    <xf numFmtId="0" fontId="0" fillId="22" borderId="33" xfId="0" applyFill="1" applyBorder="1"/>
    <xf numFmtId="1" fontId="25" fillId="0" borderId="11" xfId="0" applyNumberFormat="1" applyFont="1" applyBorder="1" applyAlignment="1">
      <alignment horizontal="center" vertical="center"/>
    </xf>
    <xf numFmtId="0" fontId="33" fillId="21" borderId="0" xfId="0" applyFont="1" applyFill="1" applyAlignment="1">
      <alignment vertical="top" wrapText="1"/>
    </xf>
    <xf numFmtId="14" fontId="0" fillId="21" borderId="0" xfId="0" applyNumberFormat="1" applyFill="1"/>
    <xf numFmtId="1" fontId="23" fillId="0" borderId="18" xfId="0" applyNumberFormat="1" applyFont="1" applyBorder="1" applyAlignment="1" applyProtection="1">
      <alignment vertical="center"/>
      <protection locked="0"/>
    </xf>
    <xf numFmtId="1" fontId="23" fillId="0" borderId="25" xfId="0" applyNumberFormat="1" applyFont="1" applyBorder="1" applyAlignment="1" applyProtection="1">
      <alignment vertical="center"/>
      <protection locked="0"/>
    </xf>
    <xf numFmtId="0" fontId="0" fillId="22" borderId="0" xfId="0" applyFill="1"/>
    <xf numFmtId="0" fontId="0" fillId="22" borderId="34" xfId="0" applyFill="1" applyBorder="1"/>
    <xf numFmtId="0" fontId="0" fillId="22" borderId="35" xfId="0" applyFill="1" applyBorder="1"/>
    <xf numFmtId="9" fontId="23" fillId="21" borderId="0" xfId="0" applyNumberFormat="1" applyFont="1" applyFill="1" applyAlignment="1">
      <alignment horizontal="center" vertical="center"/>
    </xf>
    <xf numFmtId="0" fontId="21" fillId="21" borderId="0" xfId="0" applyFont="1" applyFill="1" applyAlignment="1">
      <alignment horizontal="left"/>
    </xf>
    <xf numFmtId="0" fontId="23" fillId="22" borderId="0" xfId="0" applyFont="1" applyFill="1"/>
    <xf numFmtId="0" fontId="25" fillId="23" borderId="11" xfId="0" applyFont="1" applyFill="1" applyBorder="1" applyAlignment="1">
      <alignment horizontal="center" vertical="center"/>
    </xf>
    <xf numFmtId="0" fontId="25" fillId="24" borderId="11" xfId="0" applyFont="1" applyFill="1" applyBorder="1" applyAlignment="1">
      <alignment horizontal="center" vertical="center"/>
    </xf>
    <xf numFmtId="0" fontId="25" fillId="25" borderId="11" xfId="0" applyFont="1" applyFill="1" applyBorder="1" applyAlignment="1">
      <alignment horizontal="center" vertical="center"/>
    </xf>
    <xf numFmtId="0" fontId="25" fillId="23" borderId="11" xfId="0" applyFont="1" applyFill="1" applyBorder="1" applyAlignment="1">
      <alignment horizontal="left" vertical="center"/>
    </xf>
    <xf numFmtId="0" fontId="23" fillId="21" borderId="11" xfId="0" applyFont="1" applyFill="1" applyBorder="1" applyAlignment="1">
      <alignment horizontal="center" vertical="center"/>
    </xf>
    <xf numFmtId="0" fontId="25" fillId="24" borderId="11" xfId="0" applyFont="1" applyFill="1" applyBorder="1" applyAlignment="1">
      <alignment horizontal="left" vertical="center"/>
    </xf>
    <xf numFmtId="0" fontId="25" fillId="25" borderId="11" xfId="0" applyFont="1" applyFill="1" applyBorder="1" applyAlignment="1">
      <alignment horizontal="left" vertical="center"/>
    </xf>
    <xf numFmtId="1" fontId="21" fillId="21" borderId="11" xfId="0" applyNumberFormat="1" applyFont="1" applyFill="1" applyBorder="1" applyAlignment="1">
      <alignment horizontal="center" vertical="center"/>
    </xf>
    <xf numFmtId="0" fontId="40" fillId="21" borderId="0" xfId="0" applyFont="1" applyFill="1" applyAlignment="1">
      <alignment vertical="center"/>
    </xf>
    <xf numFmtId="0" fontId="26" fillId="22" borderId="34" xfId="0" applyFont="1" applyFill="1" applyBorder="1" applyAlignment="1">
      <alignment vertical="center"/>
    </xf>
    <xf numFmtId="0" fontId="0" fillId="21" borderId="0" xfId="0" applyFill="1" applyAlignment="1">
      <alignment horizontal="left"/>
    </xf>
    <xf numFmtId="0" fontId="23" fillId="21" borderId="11" xfId="0" applyFont="1" applyFill="1" applyBorder="1" applyAlignment="1">
      <alignment horizontal="left" vertical="top" wrapText="1"/>
    </xf>
    <xf numFmtId="0" fontId="23" fillId="21" borderId="0" xfId="0" applyFont="1" applyFill="1" applyAlignment="1">
      <alignment horizontal="center" vertical="center"/>
    </xf>
    <xf numFmtId="0" fontId="41" fillId="21" borderId="0" xfId="0" applyFont="1" applyFill="1" applyAlignment="1">
      <alignment horizontal="left" vertical="center" wrapText="1"/>
    </xf>
    <xf numFmtId="0" fontId="32" fillId="0" borderId="11" xfId="0" applyFont="1" applyBorder="1" applyAlignment="1">
      <alignment horizontal="center" vertical="center"/>
    </xf>
    <xf numFmtId="0" fontId="23" fillId="13" borderId="22" xfId="0" applyFont="1" applyFill="1" applyBorder="1" applyAlignment="1">
      <alignment horizontal="center" vertical="center"/>
    </xf>
    <xf numFmtId="0" fontId="23" fillId="13" borderId="18" xfId="0" applyFont="1" applyFill="1" applyBorder="1" applyAlignment="1">
      <alignment horizontal="center" vertical="center"/>
    </xf>
    <xf numFmtId="0" fontId="27" fillId="0" borderId="18" xfId="0" applyFont="1" applyBorder="1" applyAlignment="1">
      <alignment vertical="center"/>
    </xf>
    <xf numFmtId="0" fontId="27" fillId="21" borderId="14" xfId="0" applyFont="1" applyFill="1" applyBorder="1"/>
    <xf numFmtId="0" fontId="24" fillId="21" borderId="22" xfId="0" applyFont="1" applyFill="1" applyBorder="1" applyAlignment="1">
      <alignment vertical="center"/>
    </xf>
    <xf numFmtId="0" fontId="23" fillId="0" borderId="0" xfId="0" applyFont="1" applyAlignment="1" applyProtection="1">
      <alignment vertical="center"/>
      <protection hidden="1"/>
    </xf>
    <xf numFmtId="0" fontId="23" fillId="0" borderId="11" xfId="0" applyFont="1" applyBorder="1" applyAlignment="1">
      <alignment horizontal="center" vertical="center"/>
    </xf>
    <xf numFmtId="0" fontId="38" fillId="21" borderId="37" xfId="0" applyFont="1" applyFill="1" applyBorder="1" applyAlignment="1">
      <alignment vertical="center"/>
    </xf>
    <xf numFmtId="0" fontId="24" fillId="21" borderId="14" xfId="0" applyFont="1" applyFill="1" applyBorder="1" applyAlignment="1">
      <alignment vertical="center"/>
    </xf>
    <xf numFmtId="0" fontId="32" fillId="15" borderId="11" xfId="0" applyFont="1" applyFill="1" applyBorder="1" applyAlignment="1">
      <alignment horizontal="center" vertical="center" wrapText="1"/>
    </xf>
    <xf numFmtId="0" fontId="32" fillId="14" borderId="11" xfId="0" applyFont="1" applyFill="1" applyBorder="1" applyAlignment="1">
      <alignment horizontal="center" vertical="center" wrapText="1"/>
    </xf>
    <xf numFmtId="0" fontId="23" fillId="21" borderId="0" xfId="0" applyFont="1" applyFill="1" applyAlignment="1">
      <alignment horizontal="left" vertical="center"/>
    </xf>
    <xf numFmtId="0" fontId="23" fillId="21" borderId="31" xfId="0" applyFont="1" applyFill="1" applyBorder="1" applyAlignment="1">
      <alignment horizontal="center" vertical="center"/>
    </xf>
    <xf numFmtId="0" fontId="23" fillId="21" borderId="20" xfId="0" applyFont="1" applyFill="1" applyBorder="1" applyAlignment="1">
      <alignment horizontal="center" vertical="center"/>
    </xf>
    <xf numFmtId="0" fontId="23" fillId="21" borderId="30" xfId="0" applyFont="1" applyFill="1" applyBorder="1" applyAlignment="1">
      <alignment horizontal="center" vertical="center"/>
    </xf>
    <xf numFmtId="0" fontId="25" fillId="22" borderId="11" xfId="0" applyFont="1" applyFill="1" applyBorder="1" applyAlignment="1">
      <alignment horizontal="center" wrapText="1"/>
    </xf>
    <xf numFmtId="0" fontId="40" fillId="26" borderId="13" xfId="0" applyFont="1" applyFill="1" applyBorder="1"/>
    <xf numFmtId="0" fontId="0" fillId="26" borderId="10" xfId="0" applyFill="1" applyBorder="1"/>
    <xf numFmtId="0" fontId="0" fillId="26" borderId="12" xfId="0" applyFill="1" applyBorder="1"/>
    <xf numFmtId="0" fontId="0" fillId="26" borderId="34" xfId="0" applyFill="1" applyBorder="1"/>
    <xf numFmtId="0" fontId="0" fillId="26" borderId="0" xfId="0" applyFill="1"/>
    <xf numFmtId="0" fontId="0" fillId="26" borderId="35" xfId="0" applyFill="1" applyBorder="1"/>
    <xf numFmtId="0" fontId="42" fillId="26" borderId="34" xfId="0" applyFont="1" applyFill="1" applyBorder="1" applyAlignment="1">
      <alignment horizontal="left"/>
    </xf>
    <xf numFmtId="0" fontId="0" fillId="26" borderId="0" xfId="0" applyFill="1" applyAlignment="1">
      <alignment horizontal="left"/>
    </xf>
    <xf numFmtId="0" fontId="0" fillId="26" borderId="35" xfId="0" applyFill="1" applyBorder="1" applyAlignment="1">
      <alignment horizontal="left"/>
    </xf>
    <xf numFmtId="9" fontId="25" fillId="22" borderId="11" xfId="0" applyNumberFormat="1" applyFont="1" applyFill="1" applyBorder="1" applyAlignment="1">
      <alignment horizontal="center" vertical="center"/>
    </xf>
    <xf numFmtId="9" fontId="25" fillId="22" borderId="15" xfId="0" applyNumberFormat="1" applyFont="1" applyFill="1" applyBorder="1" applyAlignment="1">
      <alignment horizontal="center" vertical="center"/>
    </xf>
    <xf numFmtId="0" fontId="30" fillId="27" borderId="21" xfId="0" applyFont="1" applyFill="1" applyBorder="1" applyAlignment="1">
      <alignment vertical="top"/>
    </xf>
    <xf numFmtId="0" fontId="29" fillId="27" borderId="14" xfId="0" applyFont="1" applyFill="1" applyBorder="1" applyAlignment="1">
      <alignment vertical="top"/>
    </xf>
    <xf numFmtId="0" fontId="29" fillId="27" borderId="22" xfId="0" applyFont="1" applyFill="1" applyBorder="1" applyAlignment="1">
      <alignment vertical="top"/>
    </xf>
    <xf numFmtId="0" fontId="32" fillId="27" borderId="20" xfId="0" applyFont="1" applyFill="1" applyBorder="1" applyAlignment="1">
      <alignment vertical="top"/>
    </xf>
    <xf numFmtId="0" fontId="33" fillId="27" borderId="30" xfId="0" applyFont="1" applyFill="1" applyBorder="1" applyAlignment="1">
      <alignment vertical="top" wrapText="1"/>
    </xf>
    <xf numFmtId="0" fontId="39" fillId="27" borderId="21" xfId="0" applyFont="1" applyFill="1" applyBorder="1" applyAlignment="1">
      <alignment vertical="top"/>
    </xf>
    <xf numFmtId="0" fontId="33" fillId="27" borderId="23" xfId="0" applyFont="1" applyFill="1" applyBorder="1" applyAlignment="1">
      <alignment vertical="top"/>
    </xf>
    <xf numFmtId="0" fontId="32" fillId="27" borderId="18" xfId="0" applyFont="1" applyFill="1" applyBorder="1" applyAlignment="1">
      <alignment horizontal="left" vertical="top"/>
    </xf>
    <xf numFmtId="0" fontId="32" fillId="27" borderId="18" xfId="0" quotePrefix="1" applyFont="1" applyFill="1" applyBorder="1" applyAlignment="1">
      <alignment horizontal="left" vertical="top"/>
    </xf>
    <xf numFmtId="0" fontId="32" fillId="22" borderId="28" xfId="0" applyFont="1" applyFill="1" applyBorder="1" applyAlignment="1">
      <alignment vertical="center" wrapText="1"/>
    </xf>
    <xf numFmtId="0" fontId="23" fillId="21" borderId="16" xfId="0" applyFont="1" applyFill="1" applyBorder="1" applyAlignment="1">
      <alignment vertical="center"/>
    </xf>
    <xf numFmtId="0" fontId="23" fillId="21" borderId="17" xfId="0" applyFont="1" applyFill="1" applyBorder="1" applyAlignment="1">
      <alignment horizontal="left" vertical="top"/>
    </xf>
    <xf numFmtId="0" fontId="23" fillId="21" borderId="17" xfId="0" applyFont="1" applyFill="1" applyBorder="1" applyAlignment="1">
      <alignment vertical="top"/>
    </xf>
    <xf numFmtId="0" fontId="23" fillId="0" borderId="24" xfId="0" applyFont="1" applyBorder="1" applyAlignment="1">
      <alignment vertical="center"/>
    </xf>
    <xf numFmtId="0" fontId="23" fillId="0" borderId="19" xfId="0" applyFont="1" applyBorder="1" applyAlignment="1">
      <alignment vertical="top"/>
    </xf>
    <xf numFmtId="0" fontId="23" fillId="0" borderId="16" xfId="0" applyFont="1" applyBorder="1" applyAlignment="1">
      <alignment vertical="center"/>
    </xf>
    <xf numFmtId="0" fontId="23" fillId="0" borderId="17" xfId="0" applyFont="1" applyBorder="1" applyAlignment="1">
      <alignment horizontal="left" vertical="top"/>
    </xf>
    <xf numFmtId="0" fontId="23" fillId="0" borderId="17" xfId="0" applyFont="1" applyBorder="1" applyAlignment="1">
      <alignment vertical="top"/>
    </xf>
    <xf numFmtId="0" fontId="37" fillId="22" borderId="11" xfId="0" applyFont="1" applyFill="1" applyBorder="1" applyAlignment="1">
      <alignment horizontal="left" vertical="center"/>
    </xf>
    <xf numFmtId="0" fontId="37" fillId="22" borderId="11" xfId="0" applyFont="1" applyFill="1" applyBorder="1" applyAlignment="1">
      <alignment horizontal="left" vertical="center" wrapText="1"/>
    </xf>
    <xf numFmtId="0" fontId="37" fillId="22" borderId="21" xfId="0" applyFont="1" applyFill="1" applyBorder="1" applyAlignment="1">
      <alignment vertical="center"/>
    </xf>
    <xf numFmtId="0" fontId="37" fillId="22" borderId="11" xfId="0" applyFont="1" applyFill="1" applyBorder="1" applyAlignment="1">
      <alignment horizontal="center" vertical="center"/>
    </xf>
    <xf numFmtId="0" fontId="37" fillId="22" borderId="11" xfId="0" applyFont="1" applyFill="1" applyBorder="1" applyAlignment="1">
      <alignment horizontal="left"/>
    </xf>
    <xf numFmtId="0" fontId="23" fillId="21" borderId="15" xfId="0" applyFont="1" applyFill="1" applyBorder="1" applyAlignment="1">
      <alignment horizontal="center" vertical="center"/>
    </xf>
    <xf numFmtId="0" fontId="23" fillId="21" borderId="16" xfId="0" applyFont="1" applyFill="1" applyBorder="1" applyAlignment="1">
      <alignment horizontal="left" vertical="center"/>
    </xf>
    <xf numFmtId="0" fontId="25" fillId="22" borderId="23" xfId="0" applyFont="1" applyFill="1" applyBorder="1" applyAlignment="1">
      <alignment horizontal="center" vertical="center"/>
    </xf>
    <xf numFmtId="0" fontId="25" fillId="22" borderId="11" xfId="0" applyFont="1" applyFill="1" applyBorder="1" applyAlignment="1">
      <alignment horizontal="center" vertical="top"/>
    </xf>
    <xf numFmtId="0" fontId="43" fillId="21" borderId="11" xfId="29" applyFont="1" applyFill="1" applyBorder="1" applyAlignment="1">
      <alignment horizontal="left" vertical="top" wrapText="1"/>
    </xf>
    <xf numFmtId="0" fontId="43" fillId="21" borderId="16" xfId="29" applyFont="1" applyFill="1" applyBorder="1" applyAlignment="1">
      <alignment vertical="top" wrapText="1"/>
    </xf>
    <xf numFmtId="0" fontId="21" fillId="0" borderId="11" xfId="0" applyFont="1" applyBorder="1" applyAlignment="1">
      <alignment horizontal="left" vertical="center" wrapText="1"/>
    </xf>
    <xf numFmtId="0" fontId="22" fillId="21" borderId="11" xfId="29" applyFill="1" applyBorder="1" applyAlignment="1">
      <alignment wrapText="1"/>
    </xf>
    <xf numFmtId="0" fontId="22" fillId="21" borderId="11" xfId="29" applyFill="1" applyBorder="1" applyAlignment="1">
      <alignment horizontal="left" vertical="top" wrapText="1"/>
    </xf>
    <xf numFmtId="0" fontId="22" fillId="21" borderId="16" xfId="29" applyFill="1" applyBorder="1" applyAlignment="1">
      <alignment vertical="top" wrapText="1"/>
    </xf>
    <xf numFmtId="0" fontId="0" fillId="0" borderId="18" xfId="0" applyBorder="1"/>
    <xf numFmtId="0" fontId="0" fillId="0" borderId="23" xfId="0" applyBorder="1"/>
    <xf numFmtId="0" fontId="25" fillId="21" borderId="22" xfId="0" applyFont="1" applyFill="1" applyBorder="1"/>
    <xf numFmtId="0" fontId="45" fillId="21" borderId="21" xfId="0" applyFont="1" applyFill="1" applyBorder="1" applyAlignment="1">
      <alignment horizontal="left"/>
    </xf>
    <xf numFmtId="0" fontId="23" fillId="21" borderId="23" xfId="0" applyFont="1" applyFill="1" applyBorder="1" applyAlignment="1">
      <alignment horizontal="left"/>
    </xf>
    <xf numFmtId="0" fontId="23" fillId="21" borderId="24" xfId="0" applyFont="1" applyFill="1" applyBorder="1" applyAlignment="1">
      <alignment horizontal="left"/>
    </xf>
    <xf numFmtId="0" fontId="46" fillId="27" borderId="22" xfId="0" applyFont="1" applyFill="1" applyBorder="1" applyAlignment="1">
      <alignment vertical="top"/>
    </xf>
    <xf numFmtId="0" fontId="44" fillId="26" borderId="34" xfId="0" applyFont="1" applyFill="1" applyBorder="1" applyAlignment="1">
      <alignment horizontal="left" vertical="top" wrapText="1"/>
    </xf>
    <xf numFmtId="0" fontId="44" fillId="26" borderId="0" xfId="0" applyFont="1" applyFill="1" applyAlignment="1">
      <alignment horizontal="left" vertical="top" wrapText="1"/>
    </xf>
    <xf numFmtId="0" fontId="44" fillId="26" borderId="35" xfId="0" applyFont="1" applyFill="1" applyBorder="1" applyAlignment="1">
      <alignment horizontal="left" vertical="top" wrapText="1"/>
    </xf>
    <xf numFmtId="0" fontId="44" fillId="26" borderId="32" xfId="0" applyFont="1" applyFill="1" applyBorder="1" applyAlignment="1">
      <alignment horizontal="left" vertical="top" wrapText="1"/>
    </xf>
    <xf numFmtId="0" fontId="44" fillId="26" borderId="36" xfId="0" applyFont="1" applyFill="1" applyBorder="1" applyAlignment="1">
      <alignment horizontal="left" vertical="top" wrapText="1"/>
    </xf>
    <xf numFmtId="0" fontId="44" fillId="26" borderId="33" xfId="0" applyFont="1" applyFill="1" applyBorder="1" applyAlignment="1">
      <alignment horizontal="left" vertical="top" wrapText="1"/>
    </xf>
    <xf numFmtId="0" fontId="26" fillId="22" borderId="13" xfId="0" applyFont="1" applyFill="1" applyBorder="1" applyAlignment="1">
      <alignment horizontal="center" vertical="center"/>
    </xf>
    <xf numFmtId="0" fontId="26" fillId="22" borderId="10" xfId="0" applyFont="1" applyFill="1" applyBorder="1" applyAlignment="1">
      <alignment horizontal="center" vertical="center"/>
    </xf>
    <xf numFmtId="0" fontId="26" fillId="22" borderId="12" xfId="0" applyFont="1" applyFill="1" applyBorder="1" applyAlignment="1">
      <alignment horizontal="center" vertical="center"/>
    </xf>
    <xf numFmtId="0" fontId="25" fillId="21" borderId="0" xfId="0" applyFont="1" applyFill="1" applyAlignment="1">
      <alignment horizontal="center" vertical="center"/>
    </xf>
    <xf numFmtId="0" fontId="23" fillId="21" borderId="21" xfId="0" applyFont="1" applyFill="1" applyBorder="1" applyAlignment="1">
      <alignment horizontal="left" vertical="top" wrapText="1"/>
    </xf>
    <xf numFmtId="0" fontId="23" fillId="21" borderId="14" xfId="0" applyFont="1" applyFill="1" applyBorder="1" applyAlignment="1">
      <alignment horizontal="left" vertical="top" wrapText="1"/>
    </xf>
    <xf numFmtId="0" fontId="23" fillId="21" borderId="22" xfId="0" applyFont="1" applyFill="1" applyBorder="1" applyAlignment="1">
      <alignment horizontal="left" vertical="top" wrapText="1"/>
    </xf>
    <xf numFmtId="0" fontId="23" fillId="21" borderId="23" xfId="0" applyFont="1" applyFill="1" applyBorder="1" applyAlignment="1">
      <alignment horizontal="left" vertical="top" wrapText="1"/>
    </xf>
    <xf numFmtId="0" fontId="23" fillId="21" borderId="0" xfId="0" applyFont="1" applyFill="1" applyAlignment="1">
      <alignment horizontal="left" vertical="top" wrapText="1"/>
    </xf>
    <xf numFmtId="0" fontId="23" fillId="21" borderId="18" xfId="0" applyFont="1" applyFill="1" applyBorder="1" applyAlignment="1">
      <alignment horizontal="left" vertical="top" wrapText="1"/>
    </xf>
    <xf numFmtId="0" fontId="23" fillId="21" borderId="24" xfId="0" applyFont="1" applyFill="1" applyBorder="1" applyAlignment="1">
      <alignment horizontal="left" vertical="top" wrapText="1"/>
    </xf>
    <xf numFmtId="0" fontId="23" fillId="21" borderId="19" xfId="0" applyFont="1" applyFill="1" applyBorder="1" applyAlignment="1">
      <alignment horizontal="left" vertical="top" wrapText="1"/>
    </xf>
    <xf numFmtId="0" fontId="23" fillId="21" borderId="25" xfId="0" applyFont="1" applyFill="1" applyBorder="1" applyAlignment="1">
      <alignment horizontal="left" vertical="top" wrapText="1"/>
    </xf>
    <xf numFmtId="0" fontId="23" fillId="21" borderId="0" xfId="0" applyFont="1" applyFill="1" applyAlignment="1">
      <alignment horizontal="center" vertical="center"/>
    </xf>
    <xf numFmtId="0" fontId="32" fillId="21" borderId="16" xfId="0" applyFont="1" applyFill="1" applyBorder="1" applyAlignment="1">
      <alignment horizontal="center" vertical="center" wrapText="1"/>
    </xf>
    <xf numFmtId="0" fontId="32" fillId="21" borderId="17" xfId="0" applyFont="1" applyFill="1" applyBorder="1" applyAlignment="1">
      <alignment horizontal="center" vertical="center" wrapText="1"/>
    </xf>
    <xf numFmtId="0" fontId="32" fillId="21" borderId="15" xfId="0" applyFont="1" applyFill="1" applyBorder="1" applyAlignment="1">
      <alignment horizontal="center" vertical="center" wrapText="1"/>
    </xf>
    <xf numFmtId="0" fontId="0" fillId="22" borderId="36" xfId="0" applyFill="1" applyBorder="1" applyAlignment="1">
      <alignment horizontal="center"/>
    </xf>
    <xf numFmtId="0" fontId="0" fillId="22" borderId="33" xfId="0" applyFill="1" applyBorder="1" applyAlignment="1">
      <alignment horizontal="center"/>
    </xf>
    <xf numFmtId="0" fontId="0" fillId="0" borderId="11" xfId="0" applyBorder="1" applyAlignment="1">
      <alignment horizontal="center" vertical="center" wrapText="1"/>
    </xf>
    <xf numFmtId="0" fontId="26" fillId="21" borderId="0" xfId="0" applyFont="1" applyFill="1" applyAlignment="1">
      <alignment horizontal="center" vertical="center"/>
    </xf>
    <xf numFmtId="0" fontId="26" fillId="21" borderId="19" xfId="0" applyFont="1" applyFill="1" applyBorder="1" applyAlignment="1">
      <alignment horizontal="center" vertical="center"/>
    </xf>
    <xf numFmtId="0" fontId="33" fillId="27" borderId="23" xfId="0" applyFont="1" applyFill="1" applyBorder="1" applyAlignment="1">
      <alignment horizontal="left" vertical="top"/>
    </xf>
    <xf numFmtId="0" fontId="33" fillId="27" borderId="0" xfId="0" applyFont="1" applyFill="1" applyAlignment="1">
      <alignment horizontal="left" vertical="top"/>
    </xf>
    <xf numFmtId="0" fontId="33" fillId="27" borderId="18" xfId="0" applyFont="1" applyFill="1" applyBorder="1" applyAlignment="1">
      <alignment horizontal="left" vertical="top"/>
    </xf>
    <xf numFmtId="0" fontId="33" fillId="27" borderId="24" xfId="0" applyFont="1" applyFill="1" applyBorder="1" applyAlignment="1">
      <alignment horizontal="left" vertical="top"/>
    </xf>
    <xf numFmtId="0" fontId="33" fillId="27" borderId="19" xfId="0" applyFont="1" applyFill="1" applyBorder="1" applyAlignment="1">
      <alignment horizontal="left" vertical="top"/>
    </xf>
    <xf numFmtId="0" fontId="33" fillId="27" borderId="25" xfId="0" applyFont="1" applyFill="1" applyBorder="1" applyAlignment="1">
      <alignment horizontal="left" vertical="top"/>
    </xf>
    <xf numFmtId="0" fontId="30" fillId="21" borderId="0" xfId="0" applyFont="1" applyFill="1" applyAlignment="1">
      <alignment horizontal="center" vertical="top"/>
    </xf>
    <xf numFmtId="0" fontId="33" fillId="27" borderId="24" xfId="0" applyFont="1" applyFill="1" applyBorder="1" applyAlignment="1">
      <alignment horizontal="left" vertical="top" wrapText="1"/>
    </xf>
    <xf numFmtId="0" fontId="33" fillId="27" borderId="25" xfId="0" applyFont="1" applyFill="1" applyBorder="1" applyAlignment="1">
      <alignment horizontal="left" vertical="top" wrapText="1"/>
    </xf>
    <xf numFmtId="0" fontId="32" fillId="28" borderId="20" xfId="0" applyFont="1" applyFill="1" applyBorder="1" applyAlignment="1">
      <alignment horizontal="center" vertical="center" wrapText="1"/>
    </xf>
    <xf numFmtId="0" fontId="32" fillId="28" borderId="30" xfId="0" applyFont="1" applyFill="1" applyBorder="1" applyAlignment="1">
      <alignment horizontal="center" vertical="center" wrapText="1"/>
    </xf>
    <xf numFmtId="0" fontId="25" fillId="28" borderId="20" xfId="0" applyFont="1" applyFill="1" applyBorder="1" applyAlignment="1">
      <alignment horizontal="center" vertical="center" wrapText="1"/>
    </xf>
    <xf numFmtId="0" fontId="25" fillId="28" borderId="31" xfId="0" applyFont="1" applyFill="1" applyBorder="1" applyAlignment="1">
      <alignment horizontal="center" vertical="center" wrapText="1"/>
    </xf>
    <xf numFmtId="0" fontId="25" fillId="28" borderId="30" xfId="0" applyFont="1" applyFill="1" applyBorder="1" applyAlignment="1">
      <alignment horizontal="center" vertical="center" wrapText="1"/>
    </xf>
    <xf numFmtId="0" fontId="32" fillId="28" borderId="31" xfId="0" applyFont="1" applyFill="1" applyBorder="1" applyAlignment="1">
      <alignment horizontal="center" vertical="center" wrapText="1"/>
    </xf>
    <xf numFmtId="0" fontId="23" fillId="21" borderId="0" xfId="0" applyFont="1" applyFill="1" applyAlignment="1">
      <alignment vertical="center"/>
    </xf>
    <xf numFmtId="0" fontId="2" fillId="21" borderId="0" xfId="0" applyFont="1" applyFill="1" applyAlignment="1">
      <alignment vertical="center"/>
    </xf>
    <xf numFmtId="0" fontId="23" fillId="21" borderId="0" xfId="0" applyFont="1" applyFill="1" applyAlignment="1">
      <alignment vertical="center" wrapText="1"/>
    </xf>
    <xf numFmtId="0" fontId="23" fillId="0" borderId="17" xfId="0" applyFont="1" applyBorder="1" applyAlignment="1">
      <alignment horizontal="left" vertical="center" wrapText="1"/>
    </xf>
    <xf numFmtId="0" fontId="23" fillId="0" borderId="15" xfId="0" applyFont="1" applyBorder="1" applyAlignment="1">
      <alignment horizontal="left" vertical="center" wrapText="1"/>
    </xf>
    <xf numFmtId="0" fontId="37" fillId="22" borderId="30" xfId="0" applyFont="1" applyFill="1" applyBorder="1" applyAlignment="1">
      <alignment horizontal="left" vertical="center"/>
    </xf>
    <xf numFmtId="0" fontId="23" fillId="0" borderId="19" xfId="0" applyFont="1" applyBorder="1" applyAlignment="1">
      <alignment horizontal="left" vertical="center" wrapText="1"/>
    </xf>
    <xf numFmtId="0" fontId="23" fillId="0" borderId="25" xfId="0" applyFont="1" applyBorder="1" applyAlignment="1">
      <alignment horizontal="left" vertical="center" wrapText="1"/>
    </xf>
    <xf numFmtId="0" fontId="26" fillId="27" borderId="11" xfId="0" applyFont="1" applyFill="1" applyBorder="1" applyAlignment="1">
      <alignment horizontal="center" vertical="center"/>
    </xf>
    <xf numFmtId="0" fontId="37" fillId="22" borderId="16" xfId="0" applyFont="1" applyFill="1" applyBorder="1" applyAlignment="1">
      <alignment horizontal="left" vertical="center"/>
    </xf>
    <xf numFmtId="0" fontId="37" fillId="22" borderId="15" xfId="0" applyFont="1" applyFill="1" applyBorder="1" applyAlignment="1">
      <alignment horizontal="left" vertical="center"/>
    </xf>
    <xf numFmtId="0" fontId="25" fillId="22" borderId="16" xfId="0" applyFont="1" applyFill="1" applyBorder="1" applyAlignment="1">
      <alignment horizontal="left" vertical="center" wrapText="1"/>
    </xf>
    <xf numFmtId="0" fontId="25" fillId="22" borderId="15" xfId="0" applyFont="1" applyFill="1" applyBorder="1" applyAlignment="1">
      <alignment horizontal="left" vertical="center"/>
    </xf>
    <xf numFmtId="0" fontId="23" fillId="0" borderId="11" xfId="0" applyFont="1" applyBorder="1" applyAlignment="1">
      <alignment horizontal="left" vertical="center" wrapText="1"/>
    </xf>
    <xf numFmtId="0" fontId="26" fillId="21" borderId="0" xfId="0" applyFont="1" applyFill="1" applyAlignment="1">
      <alignment horizontal="left" vertical="center"/>
    </xf>
    <xf numFmtId="0" fontId="23" fillId="21" borderId="11" xfId="0" applyFont="1" applyFill="1" applyBorder="1" applyAlignment="1">
      <alignment horizontal="right" vertical="center"/>
    </xf>
    <xf numFmtId="0" fontId="23" fillId="27" borderId="11" xfId="0" applyFont="1" applyFill="1" applyBorder="1" applyAlignment="1">
      <alignment horizontal="left" vertical="center" wrapText="1"/>
    </xf>
    <xf numFmtId="0" fontId="37" fillId="22" borderId="11" xfId="0" applyFont="1" applyFill="1" applyBorder="1" applyAlignment="1">
      <alignment vertical="center"/>
    </xf>
    <xf numFmtId="0" fontId="33" fillId="21" borderId="11" xfId="29" applyFont="1" applyFill="1" applyBorder="1" applyAlignment="1">
      <alignment vertical="top" wrapText="1"/>
    </xf>
    <xf numFmtId="0" fontId="37" fillId="22" borderId="11" xfId="0" applyFont="1" applyFill="1" applyBorder="1" applyAlignment="1">
      <alignment horizontal="left" vertical="center"/>
    </xf>
    <xf numFmtId="0" fontId="33" fillId="21" borderId="11" xfId="29" applyFont="1" applyFill="1" applyBorder="1" applyAlignment="1">
      <alignment horizontal="left" vertical="top" wrapText="1"/>
    </xf>
    <xf numFmtId="0" fontId="33" fillId="21" borderId="16" xfId="29" applyFont="1" applyFill="1" applyBorder="1" applyAlignment="1">
      <alignment horizontal="left" vertical="top" wrapText="1"/>
    </xf>
    <xf numFmtId="0" fontId="33" fillId="21" borderId="15" xfId="29" applyFont="1" applyFill="1" applyBorder="1" applyAlignment="1">
      <alignment horizontal="left" vertical="top" wrapText="1"/>
    </xf>
    <xf numFmtId="0" fontId="26" fillId="21" borderId="19" xfId="0" applyFont="1" applyFill="1" applyBorder="1" applyAlignment="1">
      <alignment horizontal="left"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erekening" xfId="25" builtinId="22" customBuiltin="1"/>
    <cellStyle name="Controlecel" xfId="26" builtinId="23" customBuiltin="1"/>
    <cellStyle name="Gekoppelde cel" xfId="27" builtinId="24" customBuiltin="1"/>
    <cellStyle name="Goed" xfId="28" builtinId="26" customBuiltin="1"/>
    <cellStyle name="Hyperlink" xfId="29" builtinId="8"/>
    <cellStyle name="Invoer" xfId="30" builtinId="20" customBuiltin="1"/>
    <cellStyle name="Kop 1" xfId="31" builtinId="16" customBuiltin="1"/>
    <cellStyle name="Kop 2" xfId="32" builtinId="17" customBuiltin="1"/>
    <cellStyle name="Kop 3" xfId="33" builtinId="18" customBuiltin="1"/>
    <cellStyle name="Kop 4" xfId="34" builtinId="19" customBuiltin="1"/>
    <cellStyle name="Neutraal" xfId="35" builtinId="28" customBuiltin="1"/>
    <cellStyle name="Notitie" xfId="36" builtinId="10" customBuiltin="1"/>
    <cellStyle name="Ongeldig" xfId="37" builtinId="27" customBuiltin="1"/>
    <cellStyle name="Standaard" xfId="0" builtinId="0"/>
    <cellStyle name="Titel" xfId="38" builtinId="15" customBuiltin="1"/>
    <cellStyle name="Totaal" xfId="39" builtinId="25" customBuiltin="1"/>
    <cellStyle name="Uitvoer" xfId="40" builtinId="21" customBuiltin="1"/>
    <cellStyle name="Verklarende tekst" xfId="41" builtinId="53" customBuiltin="1"/>
    <cellStyle name="Waarschuwingstekst" xfId="42" builtinId="11" customBuiltin="1"/>
  </cellStyles>
  <dxfs count="39">
    <dxf>
      <fill>
        <patternFill>
          <bgColor rgb="FF92D050"/>
        </patternFill>
      </fill>
    </dxf>
    <dxf>
      <fill>
        <patternFill>
          <bgColor rgb="FFFF0000"/>
        </patternFill>
      </fill>
    </dxf>
    <dxf>
      <fill>
        <patternFill>
          <bgColor rgb="FF92D050"/>
        </patternFill>
      </fill>
    </dxf>
    <dxf>
      <fill>
        <patternFill>
          <bgColor rgb="FFFF0000"/>
        </patternFill>
      </fill>
    </dxf>
    <dxf>
      <fill>
        <gradientFill degree="135">
          <stop position="0">
            <color theme="0"/>
          </stop>
          <stop position="1">
            <color rgb="FFEC7474"/>
          </stop>
        </gradientFill>
      </fill>
    </dxf>
    <dxf>
      <fill>
        <gradientFill degree="135">
          <stop position="0">
            <color theme="0"/>
          </stop>
          <stop position="1">
            <color rgb="FF92D050"/>
          </stop>
        </gradientFill>
      </fill>
    </dxf>
    <dxf>
      <fill>
        <gradientFill degree="135">
          <stop position="0">
            <color theme="0"/>
          </stop>
          <stop position="1">
            <color rgb="FFEC7474"/>
          </stop>
        </gradientFill>
      </fill>
    </dxf>
    <dxf>
      <fill>
        <gradientFill degree="135">
          <stop position="0">
            <color theme="0"/>
          </stop>
          <stop position="1">
            <color rgb="FF92D050"/>
          </stop>
        </gradientFill>
      </fill>
    </dxf>
    <dxf>
      <fill>
        <gradientFill degree="45">
          <stop position="0">
            <color rgb="FF92D050"/>
          </stop>
          <stop position="1">
            <color theme="0"/>
          </stop>
        </gradientFill>
      </fill>
    </dxf>
    <dxf>
      <fill>
        <gradientFill degree="45">
          <stop position="0">
            <color rgb="FFFF0000"/>
          </stop>
          <stop position="1">
            <color theme="0"/>
          </stop>
        </gradientFill>
      </fill>
    </dxf>
    <dxf>
      <fill>
        <gradientFill degree="45">
          <stop position="0">
            <color rgb="FF92D050"/>
          </stop>
          <stop position="1">
            <color theme="0"/>
          </stop>
        </gradientFill>
      </fill>
    </dxf>
    <dxf>
      <fill>
        <gradientFill degree="45">
          <stop position="0">
            <color rgb="FFFFC000"/>
          </stop>
          <stop position="1">
            <color theme="0"/>
          </stop>
        </gradientFill>
      </fill>
    </dxf>
    <dxf>
      <fill>
        <gradientFill degree="45">
          <stop position="0">
            <color rgb="FF92D050"/>
          </stop>
          <stop position="1">
            <color theme="0"/>
          </stop>
        </gradientFill>
      </fill>
    </dxf>
    <dxf>
      <fill>
        <gradientFill degree="45">
          <stop position="0">
            <color rgb="FFFFC000"/>
          </stop>
          <stop position="1">
            <color theme="0"/>
          </stop>
        </gradientFill>
      </fill>
    </dxf>
    <dxf>
      <fill>
        <gradientFill degree="45">
          <stop position="0">
            <color rgb="FFFF0000"/>
          </stop>
          <stop position="1">
            <color theme="0"/>
          </stop>
        </gradientFill>
      </fill>
    </dxf>
    <dxf>
      <fill>
        <gradientFill degree="45">
          <stop position="0">
            <color rgb="FF92D050"/>
          </stop>
          <stop position="1">
            <color theme="0"/>
          </stop>
        </gradientFill>
      </fill>
    </dxf>
    <dxf>
      <fill>
        <gradientFill degree="45">
          <stop position="0">
            <color rgb="FFFFC000"/>
          </stop>
          <stop position="1">
            <color theme="0"/>
          </stop>
        </gradientFill>
      </fill>
    </dxf>
    <dxf>
      <fill>
        <gradientFill degree="45">
          <stop position="0">
            <color rgb="FFFF0000"/>
          </stop>
          <stop position="1">
            <color theme="0"/>
          </stop>
        </gradientFill>
      </fill>
    </dxf>
    <dxf>
      <fill>
        <gradientFill degree="225">
          <stop position="0">
            <color theme="0"/>
          </stop>
          <stop position="1">
            <color rgb="FFFF0000"/>
          </stop>
        </gradientFill>
      </fill>
    </dxf>
    <dxf>
      <fill>
        <gradientFill degree="225">
          <stop position="0">
            <color theme="0"/>
          </stop>
          <stop position="1">
            <color rgb="FFFFC000"/>
          </stop>
        </gradientFill>
      </fill>
    </dxf>
    <dxf>
      <fill>
        <gradientFill degree="225">
          <stop position="0">
            <color theme="0"/>
          </stop>
          <stop position="1">
            <color rgb="FF92D050"/>
          </stop>
        </gradientFill>
      </fill>
    </dxf>
    <dxf>
      <fill>
        <gradientFill degree="225">
          <stop position="0">
            <color theme="0"/>
          </stop>
          <stop position="1">
            <color rgb="FF92D050"/>
          </stop>
        </gradientFill>
      </fill>
    </dxf>
    <dxf>
      <fill>
        <gradientFill degree="225">
          <stop position="0">
            <color theme="0"/>
          </stop>
          <stop position="1">
            <color rgb="FFFFC000"/>
          </stop>
        </gradientFill>
      </fill>
    </dxf>
    <dxf>
      <fill>
        <gradientFill degree="225">
          <stop position="0">
            <color theme="0"/>
          </stop>
          <stop position="1">
            <color rgb="FFFF0000"/>
          </stop>
        </gradientFill>
      </fill>
    </dxf>
    <dxf>
      <fill>
        <gradientFill degree="225">
          <stop position="0">
            <color theme="0"/>
          </stop>
          <stop position="1">
            <color rgb="FF92D050"/>
          </stop>
        </gradientFill>
      </fill>
    </dxf>
    <dxf>
      <fill>
        <gradientFill degree="225">
          <stop position="0">
            <color theme="0"/>
          </stop>
          <stop position="1">
            <color rgb="FFFFC000"/>
          </stop>
        </gradientFill>
      </fill>
    </dxf>
    <dxf>
      <fill>
        <gradientFill degree="225">
          <stop position="0">
            <color theme="0"/>
          </stop>
          <stop position="1">
            <color rgb="FFFF0000"/>
          </stop>
        </gradientFill>
      </fill>
    </dxf>
    <dxf>
      <fill>
        <gradientFill degree="45">
          <stop position="0">
            <color rgb="FFFF0000"/>
          </stop>
          <stop position="1">
            <color theme="0"/>
          </stop>
        </gradientFill>
      </fill>
    </dxf>
    <dxf>
      <fill>
        <gradientFill degree="45">
          <stop position="0">
            <color rgb="FFFFC000"/>
          </stop>
          <stop position="1">
            <color theme="0"/>
          </stop>
        </gradientFill>
      </fill>
    </dxf>
    <dxf>
      <fill>
        <gradientFill degree="45">
          <stop position="0">
            <color rgb="FF92D050"/>
          </stop>
          <stop position="1">
            <color theme="0"/>
          </stop>
        </gradientFill>
      </fill>
    </dxf>
    <dxf>
      <fill>
        <gradientFill degree="45">
          <stop position="0">
            <color rgb="FFFF0000"/>
          </stop>
          <stop position="1">
            <color theme="0"/>
          </stop>
        </gradientFill>
      </fill>
    </dxf>
    <dxf>
      <fill>
        <gradientFill degree="45">
          <stop position="0">
            <color rgb="FFFFC000"/>
          </stop>
          <stop position="1">
            <color theme="0"/>
          </stop>
        </gradientFill>
      </fill>
    </dxf>
    <dxf>
      <fill>
        <gradientFill degree="225">
          <stop position="0">
            <color theme="0"/>
          </stop>
          <stop position="1">
            <color rgb="FFFF0000"/>
          </stop>
        </gradientFill>
      </fill>
    </dxf>
    <dxf>
      <fill>
        <gradientFill degree="225">
          <stop position="0">
            <color theme="0"/>
          </stop>
          <stop position="1">
            <color rgb="FFFFC000"/>
          </stop>
        </gradientFill>
      </fill>
    </dxf>
    <dxf>
      <fill>
        <gradientFill degree="225">
          <stop position="0">
            <color theme="0"/>
          </stop>
          <stop position="1">
            <color rgb="FF92D050"/>
          </stop>
        </gradientFill>
      </fill>
    </dxf>
    <dxf>
      <fill>
        <gradientFill degree="45">
          <stop position="0">
            <color rgb="FF92D050"/>
          </stop>
          <stop position="1">
            <color theme="0"/>
          </stop>
        </gradientFill>
      </fill>
    </dxf>
    <dxf>
      <fill>
        <gradientFill degree="45">
          <stop position="0">
            <color rgb="FFFF0000"/>
          </stop>
          <stop position="1">
            <color theme="0"/>
          </stop>
        </gradientFill>
      </fill>
    </dxf>
    <dxf>
      <fill>
        <gradientFill degree="45">
          <stop position="0">
            <color rgb="FFFFC000"/>
          </stop>
          <stop position="1">
            <color theme="0"/>
          </stop>
        </gradientFill>
      </fill>
    </dxf>
    <dxf>
      <fill>
        <gradientFill degree="45">
          <stop position="0">
            <color rgb="FF92D050"/>
          </stop>
          <stop position="1">
            <color theme="0"/>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4DC8C"/>
      <color rgb="FFFF5050"/>
      <color rgb="FFEC7474"/>
      <color rgb="FF008A3E"/>
      <color rgb="FFE6968C"/>
      <color rgb="FFFDC3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417582</xdr:colOff>
      <xdr:row>3</xdr:row>
      <xdr:rowOff>189795</xdr:rowOff>
    </xdr:to>
    <xdr:pic>
      <xdr:nvPicPr>
        <xdr:cNvPr id="2" name="Picture 9" descr="NOREA">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609600" y="0"/>
          <a:ext cx="2551182" cy="76809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241300</xdr:colOff>
      <xdr:row>0</xdr:row>
      <xdr:rowOff>66675</xdr:rowOff>
    </xdr:from>
    <xdr:to>
      <xdr:col>3</xdr:col>
      <xdr:colOff>713311</xdr:colOff>
      <xdr:row>3</xdr:row>
      <xdr:rowOff>140810</xdr:rowOff>
    </xdr:to>
    <xdr:pic>
      <xdr:nvPicPr>
        <xdr:cNvPr id="3" name="Picture 9" descr="NOREA">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41300" y="66675"/>
          <a:ext cx="2551182" cy="76809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254000</xdr:colOff>
      <xdr:row>0</xdr:row>
      <xdr:rowOff>47625</xdr:rowOff>
    </xdr:from>
    <xdr:to>
      <xdr:col>2</xdr:col>
      <xdr:colOff>1731578</xdr:colOff>
      <xdr:row>3</xdr:row>
      <xdr:rowOff>132645</xdr:rowOff>
    </xdr:to>
    <xdr:pic>
      <xdr:nvPicPr>
        <xdr:cNvPr id="2" name="Picture 9" descr="NORE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54000" y="47625"/>
          <a:ext cx="2551182" cy="768099"/>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180975</xdr:colOff>
      <xdr:row>1</xdr:row>
      <xdr:rowOff>95250</xdr:rowOff>
    </xdr:from>
    <xdr:to>
      <xdr:col>14</xdr:col>
      <xdr:colOff>372320</xdr:colOff>
      <xdr:row>43</xdr:row>
      <xdr:rowOff>109558</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495300" y="257175"/>
          <a:ext cx="9725870" cy="68151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0</xdr:row>
      <xdr:rowOff>66675</xdr:rowOff>
    </xdr:from>
    <xdr:to>
      <xdr:col>2</xdr:col>
      <xdr:colOff>2276553</xdr:colOff>
      <xdr:row>3</xdr:row>
      <xdr:rowOff>180976</xdr:rowOff>
    </xdr:to>
    <xdr:pic>
      <xdr:nvPicPr>
        <xdr:cNvPr id="2" name="Picture 9" descr="NORE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57175" y="66675"/>
          <a:ext cx="2641678" cy="793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iso.org/standard/75652.html" TargetMode="External"/><Relationship Id="rId3" Type="http://schemas.openxmlformats.org/officeDocument/2006/relationships/hyperlink" Target="https://www.dnb.nl/media/oabls2bx/good-practice-ib-2019-2020-nl.pdf" TargetMode="External"/><Relationship Id="rId7" Type="http://schemas.openxmlformats.org/officeDocument/2006/relationships/hyperlink" Target="https://cloudsecurityalliance.org/research/cloud-controls-matrix/" TargetMode="External"/><Relationship Id="rId12" Type="http://schemas.openxmlformats.org/officeDocument/2006/relationships/drawing" Target="../drawings/drawing5.xml"/><Relationship Id="rId2" Type="http://schemas.openxmlformats.org/officeDocument/2006/relationships/hyperlink" Target="http://www.sans.org/critical-security-controls/" TargetMode="External"/><Relationship Id="rId1" Type="http://schemas.openxmlformats.org/officeDocument/2006/relationships/hyperlink" Target="http://www.nist.gov/cyberframework/" TargetMode="External"/><Relationship Id="rId6" Type="http://schemas.openxmlformats.org/officeDocument/2006/relationships/hyperlink" Target="https://listings.pcisecuritystandards.org/documents/PCI-DSS-v4_0.pdf" TargetMode="External"/><Relationship Id="rId11" Type="http://schemas.openxmlformats.org/officeDocument/2006/relationships/printerSettings" Target="../printerSettings/printerSettings5.bin"/><Relationship Id="rId5" Type="http://schemas.openxmlformats.org/officeDocument/2006/relationships/hyperlink" Target="https://www.isaca.org/resources/cobit" TargetMode="External"/><Relationship Id="rId10" Type="http://schemas.openxmlformats.org/officeDocument/2006/relationships/hyperlink" Target="http://www.ncsc.nl/" TargetMode="External"/><Relationship Id="rId4" Type="http://schemas.openxmlformats.org/officeDocument/2006/relationships/hyperlink" Target="https://www.isaca.org/search" TargetMode="External"/><Relationship Id="rId9" Type="http://schemas.openxmlformats.org/officeDocument/2006/relationships/hyperlink" Target="https://open.overheid.nl/repository/ronl-ec4dde7f-d0b3-46dc-83f7-174c42584100/1/pdf/tk-bijlage-overzicht-wet-en-regelgeving-cybersecurit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rgb="FFFF0000"/>
  </sheetPr>
  <dimension ref="B2:C13"/>
  <sheetViews>
    <sheetView zoomScale="130" zoomScaleNormal="130" workbookViewId="0">
      <selection activeCell="B13" sqref="B13"/>
    </sheetView>
  </sheetViews>
  <sheetFormatPr defaultColWidth="8.81640625" defaultRowHeight="12.5" x14ac:dyDescent="0.25"/>
  <cols>
    <col min="3" max="3" width="49" customWidth="1"/>
  </cols>
  <sheetData>
    <row r="2" spans="2:3" ht="14.5" x14ac:dyDescent="0.35">
      <c r="B2" s="25" t="s">
        <v>120</v>
      </c>
      <c r="C2" s="25" t="s">
        <v>121</v>
      </c>
    </row>
    <row r="3" spans="2:3" x14ac:dyDescent="0.25">
      <c r="B3" t="s">
        <v>122</v>
      </c>
      <c r="C3" t="s">
        <v>123</v>
      </c>
    </row>
    <row r="4" spans="2:3" x14ac:dyDescent="0.25">
      <c r="B4" t="s">
        <v>124</v>
      </c>
      <c r="C4" t="s">
        <v>125</v>
      </c>
    </row>
    <row r="5" spans="2:3" x14ac:dyDescent="0.25">
      <c r="B5" t="s">
        <v>126</v>
      </c>
      <c r="C5" t="s">
        <v>127</v>
      </c>
    </row>
    <row r="6" spans="2:3" x14ac:dyDescent="0.25">
      <c r="B6" t="s">
        <v>128</v>
      </c>
      <c r="C6" t="s">
        <v>129</v>
      </c>
    </row>
    <row r="7" spans="2:3" x14ac:dyDescent="0.25">
      <c r="B7" s="26" t="s">
        <v>133</v>
      </c>
      <c r="C7" s="26" t="s">
        <v>134</v>
      </c>
    </row>
    <row r="8" spans="2:3" x14ac:dyDescent="0.25">
      <c r="B8" s="26" t="s">
        <v>137</v>
      </c>
      <c r="C8" s="26" t="s">
        <v>138</v>
      </c>
    </row>
    <row r="9" spans="2:3" x14ac:dyDescent="0.25">
      <c r="B9" s="26" t="s">
        <v>139</v>
      </c>
      <c r="C9" s="26" t="s">
        <v>140</v>
      </c>
    </row>
    <row r="10" spans="2:3" x14ac:dyDescent="0.25">
      <c r="B10" s="26" t="s">
        <v>141</v>
      </c>
      <c r="C10" s="26" t="s">
        <v>142</v>
      </c>
    </row>
    <row r="11" spans="2:3" x14ac:dyDescent="0.25">
      <c r="B11" s="26" t="s">
        <v>143</v>
      </c>
      <c r="C11" s="26" t="s">
        <v>144</v>
      </c>
    </row>
    <row r="12" spans="2:3" x14ac:dyDescent="0.25">
      <c r="B12" s="26" t="s">
        <v>271</v>
      </c>
      <c r="C12" s="26" t="s">
        <v>272</v>
      </c>
    </row>
    <row r="13" spans="2:3" x14ac:dyDescent="0.25">
      <c r="B13" s="26" t="s">
        <v>273</v>
      </c>
      <c r="C13" s="26" t="s">
        <v>274</v>
      </c>
    </row>
  </sheetData>
  <sheetProtection algorithmName="SHA-512" hashValue="Y9KhfircMc18tkDnzcwjPweCPiVd0CSTO0rNM3WKixSYYDALpzymC0y4XXSmkau8C+Mcos+1MsYk470fwjbP4Q==" saltValue="SwyP4SDivRfAPAJfFRvJQ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1"/>
  <sheetViews>
    <sheetView tabSelected="1" zoomScaleNormal="100" workbookViewId="0">
      <selection activeCell="D24" sqref="D24"/>
    </sheetView>
  </sheetViews>
  <sheetFormatPr defaultColWidth="0" defaultRowHeight="12.5" zeroHeight="1" x14ac:dyDescent="0.25"/>
  <cols>
    <col min="1" max="1" width="9.1796875" customWidth="1"/>
    <col min="2" max="2" width="13.1796875" bestFit="1" customWidth="1"/>
    <col min="3" max="3" width="18.81640625" customWidth="1"/>
    <col min="4" max="6" width="21.7265625" customWidth="1"/>
    <col min="7" max="7" width="15.1796875" customWidth="1"/>
    <col min="8" max="8" width="13.453125" customWidth="1"/>
    <col min="9" max="16" width="13.7265625" customWidth="1"/>
    <col min="17" max="17" width="9.1796875" customWidth="1"/>
    <col min="18" max="16384" width="9.1796875" hidden="1"/>
  </cols>
  <sheetData>
    <row r="1" spans="1:17" ht="13" thickBot="1" x14ac:dyDescent="0.3">
      <c r="A1" s="72"/>
      <c r="B1" s="72"/>
      <c r="C1" s="72"/>
      <c r="D1" s="72"/>
      <c r="E1" s="72"/>
      <c r="F1" s="72"/>
      <c r="G1" s="72"/>
      <c r="H1" s="72"/>
      <c r="I1" s="72"/>
      <c r="J1" s="72"/>
      <c r="K1" s="72"/>
      <c r="L1" s="72"/>
      <c r="M1" s="72"/>
      <c r="N1" s="72"/>
      <c r="O1" s="72"/>
      <c r="P1" s="72"/>
      <c r="Q1" s="72"/>
    </row>
    <row r="2" spans="1:17" ht="17.5" x14ac:dyDescent="0.35">
      <c r="A2" s="72"/>
      <c r="B2" s="72"/>
      <c r="C2" s="72"/>
      <c r="D2" s="72"/>
      <c r="E2" s="72"/>
      <c r="F2" s="136" t="s">
        <v>266</v>
      </c>
      <c r="G2" s="137"/>
      <c r="H2" s="137"/>
      <c r="I2" s="137"/>
      <c r="J2" s="137"/>
      <c r="K2" s="137"/>
      <c r="L2" s="137"/>
      <c r="M2" s="138"/>
      <c r="N2" s="72"/>
      <c r="O2" s="72"/>
      <c r="P2" s="72"/>
      <c r="Q2" s="72"/>
    </row>
    <row r="3" spans="1:17" x14ac:dyDescent="0.25">
      <c r="A3" s="72"/>
      <c r="B3" s="72"/>
      <c r="C3" s="72"/>
      <c r="D3" s="72"/>
      <c r="E3" s="72"/>
      <c r="F3" s="139"/>
      <c r="G3" s="140"/>
      <c r="H3" s="140"/>
      <c r="I3" s="140"/>
      <c r="J3" s="140"/>
      <c r="K3" s="140"/>
      <c r="L3" s="140"/>
      <c r="M3" s="141"/>
      <c r="N3" s="72"/>
      <c r="O3" s="72"/>
      <c r="P3" s="72"/>
      <c r="Q3" s="72"/>
    </row>
    <row r="4" spans="1:17" ht="15" x14ac:dyDescent="0.3">
      <c r="A4" s="72"/>
      <c r="B4" s="72"/>
      <c r="C4" s="72"/>
      <c r="D4" s="72"/>
      <c r="E4" s="72"/>
      <c r="F4" s="142" t="str">
        <f>IF(AND(E17="Hoog risico (1)",N17&gt;=7),J26,
IF(AND(E17="Hoog risico (1)",N17&lt;4),J27,
IF(OR(AND(E17="Hoog risico (1)",N17=4),AND(E17="Hoog risico (1)",N17=5),AND(E17="Hoog risico (1)",N17=6)),J26,
IF(AND(E17="Midden risico (2)",N17&gt;=7),J25,
IF(AND(E17="Midden risico (2)",N17&lt;4),J26,
IF(OR(AND(E17="Midden risico (2)",N17=4),AND(E17="Midden risico (2)",N17=5),AND(E17="Midden risico (2)",N17=6)),J26,
IF(AND(E17="Laag risico (3)",N17&gt;=7),J24,
IF(AND(E17="Laag risico (3)",N17&lt;4),J26,
IF(OR(AND(E17="Laag risico (3)",N17=4),AND(E17="Laag risico (3)",N17=5),AND(E17="Laag risico (3)",N17=6)),J25)))))))))</f>
        <v>Actie korte termijn</v>
      </c>
      <c r="G4" s="140"/>
      <c r="H4" s="140"/>
      <c r="I4" s="143"/>
      <c r="J4" s="143"/>
      <c r="K4" s="143"/>
      <c r="L4" s="143"/>
      <c r="M4" s="144"/>
      <c r="N4" s="72"/>
      <c r="O4" s="72"/>
      <c r="P4" s="72"/>
      <c r="Q4" s="72"/>
    </row>
    <row r="5" spans="1:17" x14ac:dyDescent="0.25">
      <c r="A5" s="72"/>
      <c r="B5" s="72"/>
      <c r="C5" s="72"/>
      <c r="D5" s="72"/>
      <c r="E5" s="72"/>
      <c r="F5" s="187" t="str">
        <f>IF(F4="Geen actie",K24,
IF(F4="Actie lange termijn",K25,
IF(F4="Actie korte termijn",K26,
IF(F4="Actie zeer korte termijn",K27))))</f>
        <v>Start een project om verbeterpunten te implementeren binnen 6 maanden. Voer na 6 maanden opnieuw een ICR en CSA uit.</v>
      </c>
      <c r="G5" s="188"/>
      <c r="H5" s="188"/>
      <c r="I5" s="188"/>
      <c r="J5" s="188"/>
      <c r="K5" s="188"/>
      <c r="L5" s="188"/>
      <c r="M5" s="189"/>
      <c r="N5" s="72"/>
      <c r="O5" s="115"/>
      <c r="P5" s="72"/>
      <c r="Q5" s="72"/>
    </row>
    <row r="6" spans="1:17" ht="36" customHeight="1" thickBot="1" x14ac:dyDescent="0.3">
      <c r="A6" s="72"/>
      <c r="B6" s="113" t="s">
        <v>13</v>
      </c>
      <c r="C6" s="46"/>
      <c r="D6" s="46"/>
      <c r="E6" s="46"/>
      <c r="F6" s="190"/>
      <c r="G6" s="191"/>
      <c r="H6" s="191"/>
      <c r="I6" s="191"/>
      <c r="J6" s="191"/>
      <c r="K6" s="191"/>
      <c r="L6" s="191"/>
      <c r="M6" s="192"/>
      <c r="N6" s="72"/>
      <c r="O6" s="115"/>
      <c r="P6" s="72"/>
      <c r="Q6" s="72"/>
    </row>
    <row r="7" spans="1:17" ht="15" x14ac:dyDescent="0.25">
      <c r="A7" s="72"/>
      <c r="B7" s="44"/>
      <c r="C7" s="46"/>
      <c r="D7" s="70"/>
      <c r="E7" s="46"/>
      <c r="F7" s="46"/>
      <c r="G7" s="118"/>
      <c r="H7" s="118"/>
      <c r="I7" s="118"/>
      <c r="J7" s="118"/>
      <c r="K7" s="118"/>
      <c r="L7" s="118"/>
      <c r="M7" s="118"/>
      <c r="N7" s="72"/>
      <c r="O7" s="72"/>
      <c r="P7" s="72"/>
      <c r="Q7" s="72"/>
    </row>
    <row r="8" spans="1:17" ht="15" x14ac:dyDescent="0.25">
      <c r="A8" s="72"/>
      <c r="B8" s="196" t="s">
        <v>179</v>
      </c>
      <c r="C8" s="196"/>
      <c r="D8" s="196"/>
      <c r="E8" s="196"/>
      <c r="F8" s="196"/>
      <c r="G8" s="196"/>
      <c r="H8" s="46"/>
      <c r="I8" s="196" t="s">
        <v>180</v>
      </c>
      <c r="J8" s="196"/>
      <c r="K8" s="196"/>
      <c r="L8" s="196"/>
      <c r="M8" s="196"/>
      <c r="N8" s="196"/>
      <c r="O8" s="196"/>
      <c r="P8" s="196"/>
      <c r="Q8" s="196"/>
    </row>
    <row r="9" spans="1:17" ht="16.5" customHeight="1" x14ac:dyDescent="0.25">
      <c r="A9" s="72"/>
      <c r="B9" s="197" t="s">
        <v>177</v>
      </c>
      <c r="C9" s="198"/>
      <c r="D9" s="198"/>
      <c r="E9" s="198"/>
      <c r="F9" s="198"/>
      <c r="G9" s="199"/>
      <c r="H9" s="46"/>
      <c r="I9" s="197" t="s">
        <v>301</v>
      </c>
      <c r="J9" s="198"/>
      <c r="K9" s="198"/>
      <c r="L9" s="198"/>
      <c r="M9" s="198"/>
      <c r="N9" s="198"/>
      <c r="O9" s="198"/>
      <c r="P9" s="199"/>
      <c r="Q9" s="72"/>
    </row>
    <row r="10" spans="1:17" ht="15" x14ac:dyDescent="0.25">
      <c r="A10" s="72"/>
      <c r="B10" s="200"/>
      <c r="C10" s="201"/>
      <c r="D10" s="201"/>
      <c r="E10" s="201"/>
      <c r="F10" s="201"/>
      <c r="G10" s="202"/>
      <c r="H10" s="46"/>
      <c r="I10" s="200"/>
      <c r="J10" s="201"/>
      <c r="K10" s="201"/>
      <c r="L10" s="201"/>
      <c r="M10" s="201"/>
      <c r="N10" s="201"/>
      <c r="O10" s="201"/>
      <c r="P10" s="202"/>
      <c r="Q10" s="72"/>
    </row>
    <row r="11" spans="1:17" ht="15" x14ac:dyDescent="0.25">
      <c r="A11" s="72"/>
      <c r="B11" s="200"/>
      <c r="C11" s="201"/>
      <c r="D11" s="201"/>
      <c r="E11" s="201"/>
      <c r="F11" s="201"/>
      <c r="G11" s="202"/>
      <c r="H11" s="46"/>
      <c r="I11" s="200"/>
      <c r="J11" s="201"/>
      <c r="K11" s="201"/>
      <c r="L11" s="201"/>
      <c r="M11" s="201"/>
      <c r="N11" s="201"/>
      <c r="O11" s="201"/>
      <c r="P11" s="202"/>
      <c r="Q11" s="72"/>
    </row>
    <row r="12" spans="1:17" ht="15" x14ac:dyDescent="0.25">
      <c r="A12" s="72"/>
      <c r="B12" s="200"/>
      <c r="C12" s="201"/>
      <c r="D12" s="201"/>
      <c r="E12" s="201"/>
      <c r="F12" s="201"/>
      <c r="G12" s="202"/>
      <c r="H12" s="46"/>
      <c r="I12" s="200"/>
      <c r="J12" s="201"/>
      <c r="K12" s="201"/>
      <c r="L12" s="201"/>
      <c r="M12" s="201"/>
      <c r="N12" s="201"/>
      <c r="O12" s="201"/>
      <c r="P12" s="202"/>
      <c r="Q12" s="72"/>
    </row>
    <row r="13" spans="1:17" ht="40" customHeight="1" x14ac:dyDescent="0.25">
      <c r="A13" s="72"/>
      <c r="B13" s="203"/>
      <c r="C13" s="204"/>
      <c r="D13" s="204"/>
      <c r="E13" s="204"/>
      <c r="F13" s="204"/>
      <c r="G13" s="205"/>
      <c r="H13" s="46"/>
      <c r="I13" s="203"/>
      <c r="J13" s="204"/>
      <c r="K13" s="204"/>
      <c r="L13" s="204"/>
      <c r="M13" s="204"/>
      <c r="N13" s="204"/>
      <c r="O13" s="204"/>
      <c r="P13" s="205"/>
      <c r="Q13" s="72"/>
    </row>
    <row r="14" spans="1:17" ht="15.5" thickBot="1" x14ac:dyDescent="0.35">
      <c r="A14" s="50"/>
      <c r="B14" s="206"/>
      <c r="C14" s="206"/>
      <c r="D14" s="206"/>
      <c r="E14" s="206"/>
      <c r="F14" s="206"/>
      <c r="G14" s="206"/>
      <c r="H14" s="46"/>
      <c r="I14" s="46"/>
      <c r="J14" s="45"/>
      <c r="K14" s="72"/>
      <c r="L14" s="72"/>
      <c r="M14" s="72"/>
      <c r="N14" s="72"/>
      <c r="O14" s="72"/>
      <c r="P14" s="72"/>
      <c r="Q14" s="72"/>
    </row>
    <row r="15" spans="1:17" ht="24" customHeight="1" x14ac:dyDescent="0.25">
      <c r="A15" s="72"/>
      <c r="B15" s="193" t="s">
        <v>183</v>
      </c>
      <c r="C15" s="194"/>
      <c r="D15" s="194"/>
      <c r="E15" s="194"/>
      <c r="F15" s="194"/>
      <c r="G15" s="195"/>
      <c r="H15" s="72"/>
      <c r="I15" s="193" t="s">
        <v>184</v>
      </c>
      <c r="J15" s="194"/>
      <c r="K15" s="194"/>
      <c r="L15" s="194"/>
      <c r="M15" s="194"/>
      <c r="N15" s="194"/>
      <c r="O15" s="194"/>
      <c r="P15" s="195"/>
      <c r="Q15" s="72"/>
    </row>
    <row r="16" spans="1:17" ht="27" customHeight="1" x14ac:dyDescent="0.25">
      <c r="A16" s="72"/>
      <c r="B16" s="100"/>
      <c r="C16" s="99"/>
      <c r="D16" s="99"/>
      <c r="E16" s="99"/>
      <c r="F16" s="99"/>
      <c r="G16" s="101"/>
      <c r="H16" s="72"/>
      <c r="I16" s="100"/>
      <c r="J16" s="99"/>
      <c r="K16" s="99"/>
      <c r="L16" s="99"/>
      <c r="M16" s="99"/>
      <c r="N16" s="99"/>
      <c r="O16" s="99"/>
      <c r="P16" s="101"/>
      <c r="Q16" s="72"/>
    </row>
    <row r="17" spans="1:17" ht="31.5" customHeight="1" x14ac:dyDescent="0.25">
      <c r="A17" s="72"/>
      <c r="B17" s="100"/>
      <c r="C17" s="99"/>
      <c r="D17" s="38" t="str">
        <f>'Bepaal belang (ICR)'!G36</f>
        <v>Risicoscore</v>
      </c>
      <c r="E17" s="119" t="str">
        <f>'Bepaal belang (ICR)'!H36</f>
        <v>Midden risico (2)</v>
      </c>
      <c r="F17" s="99"/>
      <c r="G17" s="101"/>
      <c r="H17" s="72"/>
      <c r="I17" s="100"/>
      <c r="J17" s="99"/>
      <c r="K17" s="207" t="str">
        <f>'Bepaal beheersing (CSA)'!B97</f>
        <v>Overall cyber risico score (1-10)</v>
      </c>
      <c r="L17" s="208"/>
      <c r="M17" s="209"/>
      <c r="N17" s="112">
        <f>'Bepaal beheersing (CSA)'!D97</f>
        <v>5</v>
      </c>
      <c r="O17" s="99"/>
      <c r="P17" s="101"/>
      <c r="Q17" s="72"/>
    </row>
    <row r="18" spans="1:17" ht="20.25" customHeight="1" x14ac:dyDescent="0.25">
      <c r="A18" s="72"/>
      <c r="B18" s="100"/>
      <c r="C18" s="99"/>
      <c r="D18" s="99"/>
      <c r="E18" s="99"/>
      <c r="F18" s="99"/>
      <c r="G18" s="101"/>
      <c r="H18" s="72"/>
      <c r="I18" s="100"/>
      <c r="J18" s="99"/>
      <c r="K18" s="99"/>
      <c r="L18" s="99"/>
      <c r="M18" s="99"/>
      <c r="N18" s="99"/>
      <c r="O18" s="99"/>
      <c r="P18" s="101"/>
      <c r="Q18" s="72"/>
    </row>
    <row r="19" spans="1:17" ht="13" thickBot="1" x14ac:dyDescent="0.3">
      <c r="A19" s="72"/>
      <c r="B19" s="91"/>
      <c r="C19" s="92"/>
      <c r="D19" s="92"/>
      <c r="E19" s="92"/>
      <c r="F19" s="92"/>
      <c r="G19" s="93"/>
      <c r="H19" s="72"/>
      <c r="I19" s="91"/>
      <c r="J19" s="92"/>
      <c r="K19" s="92"/>
      <c r="L19" s="92"/>
      <c r="M19" s="92"/>
      <c r="N19" s="92"/>
      <c r="O19" s="92"/>
      <c r="P19" s="93"/>
      <c r="Q19" s="72"/>
    </row>
    <row r="20" spans="1:17" x14ac:dyDescent="0.25">
      <c r="A20" s="72"/>
      <c r="B20" s="72"/>
      <c r="C20" s="72"/>
      <c r="D20" s="72"/>
      <c r="E20" s="72"/>
      <c r="F20" s="72"/>
      <c r="G20" s="72"/>
      <c r="H20" s="72"/>
      <c r="I20" s="72"/>
      <c r="J20" s="72"/>
      <c r="K20" s="72"/>
      <c r="L20" s="72"/>
      <c r="M20" s="72"/>
      <c r="N20" s="72"/>
      <c r="O20" s="72"/>
      <c r="P20" s="72"/>
      <c r="Q20" s="72"/>
    </row>
    <row r="21" spans="1:17" ht="13" thickBot="1" x14ac:dyDescent="0.3">
      <c r="A21" s="72"/>
      <c r="B21" s="72"/>
      <c r="C21" s="72"/>
      <c r="D21" s="72"/>
      <c r="E21" s="72"/>
      <c r="F21" s="72"/>
      <c r="G21" s="72"/>
      <c r="H21" s="72"/>
      <c r="I21" s="72"/>
      <c r="J21" s="72"/>
      <c r="K21" s="72"/>
      <c r="L21" s="72"/>
      <c r="M21" s="72"/>
      <c r="N21" s="72"/>
      <c r="O21" s="72"/>
      <c r="P21" s="72"/>
      <c r="Q21" s="72"/>
    </row>
    <row r="22" spans="1:17" ht="20.149999999999999" customHeight="1" x14ac:dyDescent="0.25">
      <c r="A22" s="72"/>
      <c r="B22" s="193" t="s">
        <v>182</v>
      </c>
      <c r="C22" s="194"/>
      <c r="D22" s="194"/>
      <c r="E22" s="194"/>
      <c r="F22" s="194"/>
      <c r="G22" s="195"/>
      <c r="H22" s="72"/>
      <c r="I22" s="193" t="s">
        <v>181</v>
      </c>
      <c r="J22" s="194"/>
      <c r="K22" s="194"/>
      <c r="L22" s="194"/>
      <c r="M22" s="194"/>
      <c r="N22" s="194"/>
      <c r="O22" s="194"/>
      <c r="P22" s="195"/>
      <c r="Q22" s="72"/>
    </row>
    <row r="23" spans="1:17" ht="20.149999999999999" customHeight="1" x14ac:dyDescent="0.25">
      <c r="A23" s="72"/>
      <c r="B23" s="114"/>
      <c r="C23" s="99"/>
      <c r="D23" s="99"/>
      <c r="E23" s="99"/>
      <c r="F23" s="99"/>
      <c r="G23" s="101"/>
      <c r="H23" s="72"/>
      <c r="I23" s="114"/>
      <c r="J23" s="99"/>
      <c r="K23" s="99"/>
      <c r="L23" s="99"/>
      <c r="M23" s="99"/>
      <c r="N23" s="99"/>
      <c r="O23" s="99"/>
      <c r="P23" s="101"/>
      <c r="Q23" s="72"/>
    </row>
    <row r="24" spans="1:17" ht="30" customHeight="1" x14ac:dyDescent="0.25">
      <c r="A24" s="72"/>
      <c r="B24" s="100"/>
      <c r="C24" s="104"/>
      <c r="D24" s="105" t="s">
        <v>302</v>
      </c>
      <c r="E24" s="106" t="s">
        <v>303</v>
      </c>
      <c r="F24" s="107" t="s">
        <v>304</v>
      </c>
      <c r="G24" s="101"/>
      <c r="H24" s="72"/>
      <c r="I24" s="100"/>
      <c r="J24" s="176" t="s">
        <v>268</v>
      </c>
      <c r="K24" s="212" t="s">
        <v>188</v>
      </c>
      <c r="L24" s="212"/>
      <c r="M24" s="212"/>
      <c r="N24" s="212"/>
      <c r="O24" s="212"/>
      <c r="P24" s="101"/>
      <c r="Q24" s="72"/>
    </row>
    <row r="25" spans="1:17" ht="30" customHeight="1" x14ac:dyDescent="0.25">
      <c r="A25" s="72"/>
      <c r="B25" s="100"/>
      <c r="C25" s="108" t="s">
        <v>186</v>
      </c>
      <c r="D25" s="109" t="str">
        <f>J24</f>
        <v>Geen actie</v>
      </c>
      <c r="E25" s="109" t="str">
        <f>J25</f>
        <v>Actie lange termijn</v>
      </c>
      <c r="F25" s="109" t="str">
        <f>J26</f>
        <v>Actie korte termijn</v>
      </c>
      <c r="G25" s="101"/>
      <c r="H25" s="72"/>
      <c r="I25" s="100"/>
      <c r="J25" s="176" t="s">
        <v>269</v>
      </c>
      <c r="K25" s="212" t="s">
        <v>164</v>
      </c>
      <c r="L25" s="212"/>
      <c r="M25" s="212"/>
      <c r="N25" s="212"/>
      <c r="O25" s="212"/>
      <c r="P25" s="101"/>
      <c r="Q25" s="72"/>
    </row>
    <row r="26" spans="1:17" ht="30" customHeight="1" x14ac:dyDescent="0.25">
      <c r="A26" s="72"/>
      <c r="B26" s="100"/>
      <c r="C26" s="110" t="s">
        <v>185</v>
      </c>
      <c r="D26" s="109" t="str">
        <f>J25</f>
        <v>Actie lange termijn</v>
      </c>
      <c r="E26" s="109" t="str">
        <f>J26</f>
        <v>Actie korte termijn</v>
      </c>
      <c r="F26" s="109" t="str">
        <f>J26</f>
        <v>Actie korte termijn</v>
      </c>
      <c r="G26" s="101"/>
      <c r="H26" s="72"/>
      <c r="I26" s="100"/>
      <c r="J26" s="176" t="s">
        <v>270</v>
      </c>
      <c r="K26" s="212" t="s">
        <v>165</v>
      </c>
      <c r="L26" s="212"/>
      <c r="M26" s="212"/>
      <c r="N26" s="212"/>
      <c r="O26" s="212"/>
      <c r="P26" s="101"/>
      <c r="Q26" s="72"/>
    </row>
    <row r="27" spans="1:17" ht="30" customHeight="1" x14ac:dyDescent="0.25">
      <c r="A27" s="72"/>
      <c r="B27" s="100"/>
      <c r="C27" s="111" t="s">
        <v>187</v>
      </c>
      <c r="D27" s="109" t="str">
        <f>J26</f>
        <v>Actie korte termijn</v>
      </c>
      <c r="E27" s="109" t="str">
        <f>J26</f>
        <v>Actie korte termijn</v>
      </c>
      <c r="F27" s="109" t="str">
        <f>J27</f>
        <v>Aktie zeer korte termijn</v>
      </c>
      <c r="G27" s="101"/>
      <c r="H27" s="72"/>
      <c r="I27" s="100"/>
      <c r="J27" s="176" t="s">
        <v>166</v>
      </c>
      <c r="K27" s="212" t="s">
        <v>167</v>
      </c>
      <c r="L27" s="212"/>
      <c r="M27" s="212"/>
      <c r="N27" s="212"/>
      <c r="O27" s="212"/>
      <c r="P27" s="101"/>
      <c r="Q27" s="72"/>
    </row>
    <row r="28" spans="1:17" ht="15.75" customHeight="1" thickBot="1" x14ac:dyDescent="0.3">
      <c r="A28" s="72"/>
      <c r="B28" s="91"/>
      <c r="C28" s="92"/>
      <c r="D28" s="92"/>
      <c r="E28" s="92"/>
      <c r="F28" s="92"/>
      <c r="G28" s="93"/>
      <c r="H28" s="72"/>
      <c r="I28" s="91"/>
      <c r="J28" s="210"/>
      <c r="K28" s="210"/>
      <c r="L28" s="210"/>
      <c r="M28" s="210"/>
      <c r="N28" s="210"/>
      <c r="O28" s="210"/>
      <c r="P28" s="211"/>
      <c r="Q28" s="72"/>
    </row>
    <row r="29" spans="1:17" ht="40" customHeight="1" x14ac:dyDescent="0.25">
      <c r="A29" s="72"/>
      <c r="B29" s="72"/>
      <c r="C29" s="72"/>
      <c r="D29" s="72"/>
      <c r="E29" s="72"/>
      <c r="F29" s="72"/>
      <c r="G29" s="72"/>
      <c r="H29" s="72"/>
      <c r="I29" s="72"/>
      <c r="J29" s="72"/>
      <c r="K29" s="72"/>
      <c r="L29" s="72"/>
      <c r="M29" s="72"/>
      <c r="N29" s="72"/>
      <c r="O29" s="72"/>
      <c r="P29" s="72"/>
      <c r="Q29" s="72"/>
    </row>
    <row r="30" spans="1:17" ht="40" hidden="1" customHeight="1" x14ac:dyDescent="0.25"/>
    <row r="31" spans="1:17" ht="40" hidden="1" customHeight="1" x14ac:dyDescent="0.25"/>
  </sheetData>
  <mergeCells count="16">
    <mergeCell ref="J28:P28"/>
    <mergeCell ref="K24:O24"/>
    <mergeCell ref="K25:O25"/>
    <mergeCell ref="K26:O26"/>
    <mergeCell ref="K27:O27"/>
    <mergeCell ref="F5:M6"/>
    <mergeCell ref="B22:G22"/>
    <mergeCell ref="B8:G8"/>
    <mergeCell ref="B9:G13"/>
    <mergeCell ref="B14:G14"/>
    <mergeCell ref="K17:M17"/>
    <mergeCell ref="I22:P22"/>
    <mergeCell ref="B15:G15"/>
    <mergeCell ref="I8:Q8"/>
    <mergeCell ref="I9:P13"/>
    <mergeCell ref="I15:P15"/>
  </mergeCells>
  <conditionalFormatting sqref="C25">
    <cfRule type="containsText" dxfId="38" priority="5" operator="containsText" text="CSA Laag">
      <formula>NOT(ISERROR(SEARCH("CSA Laag",C25)))</formula>
    </cfRule>
  </conditionalFormatting>
  <conditionalFormatting sqref="C26">
    <cfRule type="containsText" dxfId="37" priority="4" operator="containsText" text="CSA Midden">
      <formula>NOT(ISERROR(SEARCH("CSA Midden",C26)))</formula>
    </cfRule>
  </conditionalFormatting>
  <conditionalFormatting sqref="C27">
    <cfRule type="containsText" dxfId="36" priority="3" operator="containsText" text="CSA Hoog">
      <formula>NOT(ISERROR(SEARCH("CSA Hoog",C27)))</formula>
    </cfRule>
  </conditionalFormatting>
  <conditionalFormatting sqref="D24">
    <cfRule type="containsText" dxfId="35" priority="8" operator="containsText" text="ICR Laag (3)">
      <formula>NOT(ISERROR(SEARCH("ICR Laag (3)",D24)))</formula>
    </cfRule>
  </conditionalFormatting>
  <conditionalFormatting sqref="E17">
    <cfRule type="cellIs" dxfId="34" priority="18" operator="equal">
      <formula>"Laag risico (3)"</formula>
    </cfRule>
    <cfRule type="cellIs" dxfId="33" priority="19" stopIfTrue="1" operator="equal">
      <formula>"Midden risico (2)"</formula>
    </cfRule>
    <cfRule type="cellIs" dxfId="32" priority="20" stopIfTrue="1" operator="equal">
      <formula>"Hoog risico (1)"</formula>
    </cfRule>
  </conditionalFormatting>
  <conditionalFormatting sqref="E24">
    <cfRule type="containsText" dxfId="31" priority="7" stopIfTrue="1" operator="containsText" text="ICR Midden (2)">
      <formula>NOT(ISERROR(SEARCH("ICR Midden (2)",E24)))</formula>
    </cfRule>
  </conditionalFormatting>
  <conditionalFormatting sqref="F24">
    <cfRule type="containsText" dxfId="30" priority="6" operator="containsText" text="ICR Hoog (1)">
      <formula>NOT(ISERROR(SEARCH("ICR Hoog (1)",F24)))</formula>
    </cfRule>
  </conditionalFormatting>
  <conditionalFormatting sqref="N17">
    <cfRule type="cellIs" dxfId="29" priority="9" operator="greaterThanOrEqual">
      <formula>7</formula>
    </cfRule>
    <cfRule type="cellIs" dxfId="28" priority="10" operator="between">
      <formula>4</formula>
      <formula>6</formula>
    </cfRule>
    <cfRule type="cellIs" dxfId="27" priority="11" operator="lessThanOrEqual">
      <formula>3</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XFC46"/>
  <sheetViews>
    <sheetView zoomScaleNormal="100" workbookViewId="0">
      <selection activeCell="F42" sqref="F42"/>
    </sheetView>
  </sheetViews>
  <sheetFormatPr defaultColWidth="0" defaultRowHeight="12.5" zeroHeight="1" x14ac:dyDescent="0.25"/>
  <cols>
    <col min="1" max="1" width="4.7265625" style="22" customWidth="1"/>
    <col min="2" max="2" width="5.1796875" style="22" customWidth="1"/>
    <col min="3" max="3" width="21.26953125" style="22" bestFit="1" customWidth="1"/>
    <col min="4" max="4" width="56.1796875" style="22" customWidth="1"/>
    <col min="5" max="7" width="31" style="22" customWidth="1"/>
    <col min="8" max="8" width="25.7265625" style="22" customWidth="1"/>
    <col min="9" max="9" width="4.7265625" style="22" customWidth="1"/>
    <col min="10" max="10" width="8.7265625" style="22" hidden="1"/>
    <col min="11" max="16383" width="2.7265625" style="22" hidden="1"/>
    <col min="16384" max="16384" width="4.81640625" style="22" hidden="1"/>
  </cols>
  <sheetData>
    <row r="1" spans="1:26" s="16" customFormat="1" ht="18" customHeight="1" x14ac:dyDescent="0.25">
      <c r="A1" s="29"/>
      <c r="B1" s="29"/>
      <c r="C1" s="29"/>
      <c r="D1" s="29"/>
      <c r="E1" s="213" t="s">
        <v>157</v>
      </c>
      <c r="F1" s="213"/>
      <c r="G1" s="29"/>
      <c r="H1" s="29"/>
      <c r="I1" s="29"/>
    </row>
    <row r="2" spans="1:26" s="16" customFormat="1" ht="18" customHeight="1" x14ac:dyDescent="0.25">
      <c r="A2" s="29"/>
      <c r="B2" s="29"/>
      <c r="C2" s="29"/>
      <c r="D2" s="29"/>
      <c r="E2" s="213"/>
      <c r="F2" s="213"/>
      <c r="G2" s="29"/>
      <c r="H2" s="29"/>
      <c r="I2" s="29"/>
    </row>
    <row r="3" spans="1:26" s="16" customFormat="1" ht="18" customHeight="1" x14ac:dyDescent="0.25">
      <c r="A3" s="29"/>
      <c r="B3" s="29"/>
      <c r="C3" s="29"/>
      <c r="D3" s="29"/>
      <c r="E3" s="213"/>
      <c r="F3" s="213"/>
      <c r="G3" s="29"/>
      <c r="H3" s="29"/>
      <c r="I3" s="29"/>
    </row>
    <row r="4" spans="1:26" s="16" customFormat="1" ht="18" customHeight="1" x14ac:dyDescent="0.25">
      <c r="A4" s="29"/>
      <c r="B4" s="29"/>
      <c r="C4" s="29"/>
      <c r="D4" s="29"/>
      <c r="E4" s="214"/>
      <c r="F4" s="214"/>
      <c r="G4" s="29"/>
      <c r="H4" s="29"/>
      <c r="I4" s="29"/>
    </row>
    <row r="5" spans="1:26" s="16" customFormat="1" ht="14" x14ac:dyDescent="0.25">
      <c r="A5" s="29"/>
      <c r="B5" s="147" t="s">
        <v>154</v>
      </c>
      <c r="C5" s="148"/>
      <c r="D5" s="148"/>
      <c r="E5" s="148"/>
      <c r="F5" s="149"/>
      <c r="G5" s="29"/>
      <c r="H5" s="29"/>
      <c r="I5" s="29"/>
    </row>
    <row r="6" spans="1:26" s="16" customFormat="1" ht="14" x14ac:dyDescent="0.25">
      <c r="A6" s="29"/>
      <c r="B6" s="215" t="s">
        <v>265</v>
      </c>
      <c r="C6" s="216"/>
      <c r="D6" s="216"/>
      <c r="E6" s="216"/>
      <c r="F6" s="217"/>
      <c r="G6" s="29"/>
      <c r="H6" s="29"/>
      <c r="I6" s="29"/>
    </row>
    <row r="7" spans="1:26" s="16" customFormat="1" ht="14" x14ac:dyDescent="0.25">
      <c r="A7" s="29"/>
      <c r="B7" s="218" t="s">
        <v>47</v>
      </c>
      <c r="C7" s="219"/>
      <c r="D7" s="219"/>
      <c r="E7" s="219"/>
      <c r="F7" s="220"/>
      <c r="G7" s="29"/>
      <c r="H7" s="29"/>
      <c r="I7" s="29"/>
    </row>
    <row r="8" spans="1:26" s="16" customFormat="1" ht="14" x14ac:dyDescent="0.25">
      <c r="A8" s="29"/>
      <c r="B8" s="30"/>
      <c r="C8" s="30"/>
      <c r="D8" s="30"/>
      <c r="E8" s="221"/>
      <c r="F8" s="221"/>
      <c r="G8" s="221"/>
      <c r="H8" s="30"/>
      <c r="I8" s="29"/>
      <c r="J8" s="19"/>
      <c r="K8" s="19"/>
      <c r="L8" s="19"/>
      <c r="M8" s="19"/>
      <c r="N8" s="19"/>
      <c r="O8" s="19"/>
      <c r="P8" s="19"/>
      <c r="Q8" s="19"/>
    </row>
    <row r="9" spans="1:26" s="17" customFormat="1" ht="14" x14ac:dyDescent="0.25">
      <c r="A9" s="31"/>
      <c r="B9" s="41" t="s">
        <v>150</v>
      </c>
      <c r="C9" s="41" t="s">
        <v>148</v>
      </c>
      <c r="D9" s="41" t="s">
        <v>149</v>
      </c>
      <c r="E9" s="33" t="s">
        <v>48</v>
      </c>
      <c r="F9" s="34" t="s">
        <v>49</v>
      </c>
      <c r="G9" s="35" t="s">
        <v>50</v>
      </c>
      <c r="H9" s="36" t="s">
        <v>155</v>
      </c>
      <c r="I9" s="31"/>
      <c r="J9" s="18"/>
      <c r="K9" s="18"/>
      <c r="L9" s="18"/>
      <c r="M9" s="18"/>
      <c r="N9" s="18"/>
      <c r="O9" s="18"/>
      <c r="P9" s="18"/>
      <c r="Q9" s="18"/>
    </row>
    <row r="10" spans="1:26" ht="50" x14ac:dyDescent="0.25">
      <c r="A10" s="29"/>
      <c r="B10" s="42">
        <v>1</v>
      </c>
      <c r="C10" s="224" t="s">
        <v>51</v>
      </c>
      <c r="D10" s="20" t="s">
        <v>238</v>
      </c>
      <c r="E10" s="20" t="s">
        <v>52</v>
      </c>
      <c r="F10" s="20" t="s">
        <v>53</v>
      </c>
      <c r="G10" s="20" t="s">
        <v>27</v>
      </c>
      <c r="H10" s="28">
        <v>3</v>
      </c>
      <c r="I10" s="29"/>
      <c r="J10" s="21">
        <v>1</v>
      </c>
      <c r="K10" s="21">
        <v>1</v>
      </c>
      <c r="L10" s="19"/>
      <c r="M10" s="19"/>
      <c r="N10" s="19"/>
      <c r="O10" s="19"/>
      <c r="P10" s="19"/>
      <c r="Q10" s="19"/>
      <c r="R10" s="16"/>
      <c r="S10" s="16"/>
      <c r="T10" s="16"/>
      <c r="U10" s="16"/>
      <c r="V10" s="16"/>
      <c r="W10" s="16"/>
      <c r="X10" s="16"/>
      <c r="Y10" s="16"/>
      <c r="Z10" s="16"/>
    </row>
    <row r="11" spans="1:26" ht="50" x14ac:dyDescent="0.25">
      <c r="A11" s="29"/>
      <c r="B11" s="42">
        <v>2</v>
      </c>
      <c r="C11" s="225"/>
      <c r="D11" s="20" t="s">
        <v>239</v>
      </c>
      <c r="E11" s="20" t="s">
        <v>54</v>
      </c>
      <c r="F11" s="20" t="s">
        <v>260</v>
      </c>
      <c r="G11" s="20" t="s">
        <v>55</v>
      </c>
      <c r="H11" s="28">
        <v>3</v>
      </c>
      <c r="I11" s="29"/>
      <c r="J11" s="21">
        <v>2</v>
      </c>
      <c r="K11" s="21">
        <v>3</v>
      </c>
      <c r="L11" s="19"/>
      <c r="M11" s="19"/>
      <c r="N11" s="19"/>
      <c r="O11" s="19"/>
      <c r="P11" s="19"/>
      <c r="Q11" s="19"/>
      <c r="R11" s="16"/>
      <c r="S11" s="16"/>
      <c r="T11" s="16"/>
      <c r="U11" s="16"/>
      <c r="V11" s="16"/>
      <c r="W11" s="16"/>
      <c r="X11" s="16"/>
      <c r="Y11" s="16"/>
      <c r="Z11" s="16"/>
    </row>
    <row r="12" spans="1:26" ht="25" x14ac:dyDescent="0.25">
      <c r="A12" s="29" t="s">
        <v>5</v>
      </c>
      <c r="B12" s="42">
        <v>3</v>
      </c>
      <c r="C12" s="226" t="s">
        <v>56</v>
      </c>
      <c r="D12" s="20" t="s">
        <v>240</v>
      </c>
      <c r="E12" s="20" t="s">
        <v>57</v>
      </c>
      <c r="F12" s="20" t="s">
        <v>130</v>
      </c>
      <c r="G12" s="20" t="s">
        <v>58</v>
      </c>
      <c r="H12" s="28">
        <v>3</v>
      </c>
      <c r="I12" s="29"/>
      <c r="J12" s="21">
        <v>3</v>
      </c>
      <c r="K12" s="21"/>
      <c r="L12" s="19"/>
      <c r="M12" s="19"/>
      <c r="N12" s="19"/>
      <c r="O12" s="19"/>
      <c r="P12" s="19"/>
      <c r="Q12" s="19"/>
      <c r="R12" s="16"/>
      <c r="S12" s="16"/>
      <c r="T12" s="16"/>
      <c r="U12" s="16"/>
      <c r="V12" s="16"/>
      <c r="W12" s="16"/>
      <c r="X12" s="16"/>
      <c r="Y12" s="16"/>
      <c r="Z12" s="16"/>
    </row>
    <row r="13" spans="1:26" ht="37.5" x14ac:dyDescent="0.25">
      <c r="A13" s="29"/>
      <c r="B13" s="42">
        <v>4</v>
      </c>
      <c r="C13" s="227"/>
      <c r="D13" s="20" t="s">
        <v>281</v>
      </c>
      <c r="E13" s="20" t="s">
        <v>280</v>
      </c>
      <c r="F13" s="20" t="s">
        <v>59</v>
      </c>
      <c r="G13" s="20" t="s">
        <v>58</v>
      </c>
      <c r="H13" s="28">
        <v>1</v>
      </c>
      <c r="I13" s="29"/>
      <c r="J13" s="19"/>
      <c r="K13" s="19"/>
      <c r="L13" s="19"/>
      <c r="M13" s="19"/>
      <c r="N13" s="19"/>
      <c r="O13" s="19"/>
      <c r="P13" s="19"/>
      <c r="Q13" s="19"/>
      <c r="R13" s="16"/>
      <c r="S13" s="16"/>
      <c r="T13" s="16"/>
      <c r="U13" s="16"/>
      <c r="V13" s="16"/>
      <c r="W13" s="16"/>
      <c r="X13" s="16"/>
      <c r="Y13" s="16"/>
      <c r="Z13" s="16"/>
    </row>
    <row r="14" spans="1:26" ht="25" x14ac:dyDescent="0.25">
      <c r="A14" s="29" t="s">
        <v>5</v>
      </c>
      <c r="B14" s="42">
        <v>5</v>
      </c>
      <c r="C14" s="227"/>
      <c r="D14" s="20" t="s">
        <v>60</v>
      </c>
      <c r="E14" s="20" t="s">
        <v>61</v>
      </c>
      <c r="F14" s="20" t="s">
        <v>62</v>
      </c>
      <c r="G14" s="20" t="s">
        <v>63</v>
      </c>
      <c r="H14" s="28">
        <v>2</v>
      </c>
      <c r="I14" s="29"/>
      <c r="J14" s="19"/>
      <c r="K14" s="19"/>
      <c r="L14" s="19"/>
      <c r="M14" s="19"/>
      <c r="N14" s="19"/>
      <c r="O14" s="19"/>
      <c r="P14" s="19"/>
      <c r="Q14" s="19"/>
      <c r="R14" s="16"/>
      <c r="S14" s="16"/>
      <c r="T14" s="16"/>
      <c r="U14" s="16"/>
      <c r="V14" s="16"/>
      <c r="W14" s="16"/>
      <c r="X14" s="16"/>
      <c r="Y14" s="16"/>
      <c r="Z14" s="16"/>
    </row>
    <row r="15" spans="1:26" ht="37.5" x14ac:dyDescent="0.25">
      <c r="A15" s="29"/>
      <c r="B15" s="42">
        <v>6</v>
      </c>
      <c r="C15" s="227"/>
      <c r="D15" s="20" t="s">
        <v>279</v>
      </c>
      <c r="E15" s="20" t="s">
        <v>64</v>
      </c>
      <c r="F15" s="20" t="s">
        <v>65</v>
      </c>
      <c r="G15" s="20" t="s">
        <v>66</v>
      </c>
      <c r="H15" s="28">
        <v>2</v>
      </c>
      <c r="I15" s="29"/>
      <c r="J15" s="19"/>
      <c r="K15" s="19"/>
      <c r="L15" s="19"/>
      <c r="M15" s="19"/>
      <c r="N15" s="19"/>
      <c r="O15" s="19"/>
      <c r="P15" s="19"/>
      <c r="Q15" s="19"/>
      <c r="R15" s="16"/>
      <c r="S15" s="16"/>
      <c r="T15" s="16"/>
      <c r="U15" s="16"/>
      <c r="V15" s="16"/>
      <c r="W15" s="16"/>
      <c r="X15" s="16"/>
      <c r="Y15" s="16"/>
      <c r="Z15" s="16"/>
    </row>
    <row r="16" spans="1:26" ht="37.5" x14ac:dyDescent="0.25">
      <c r="A16" s="29" t="s">
        <v>5</v>
      </c>
      <c r="B16" s="42">
        <v>7</v>
      </c>
      <c r="C16" s="227"/>
      <c r="D16" s="20" t="s">
        <v>241</v>
      </c>
      <c r="E16" s="20" t="s">
        <v>67</v>
      </c>
      <c r="F16" s="20" t="s">
        <v>131</v>
      </c>
      <c r="G16" s="20" t="s">
        <v>68</v>
      </c>
      <c r="H16" s="28">
        <v>1</v>
      </c>
      <c r="I16" s="29"/>
      <c r="J16" s="19"/>
      <c r="K16" s="19"/>
      <c r="L16" s="19"/>
      <c r="M16" s="19"/>
      <c r="N16" s="19"/>
      <c r="O16" s="19"/>
      <c r="P16" s="19"/>
      <c r="Q16" s="19"/>
      <c r="R16" s="16"/>
      <c r="S16" s="16"/>
      <c r="T16" s="16"/>
      <c r="U16" s="16"/>
      <c r="V16" s="16"/>
      <c r="W16" s="16"/>
      <c r="X16" s="16"/>
      <c r="Y16" s="16"/>
      <c r="Z16" s="16"/>
    </row>
    <row r="17" spans="1:26" ht="25" x14ac:dyDescent="0.25">
      <c r="A17" s="29" t="s">
        <v>5</v>
      </c>
      <c r="B17" s="42">
        <v>8</v>
      </c>
      <c r="C17" s="227"/>
      <c r="D17" s="20" t="s">
        <v>69</v>
      </c>
      <c r="E17" s="20" t="s">
        <v>70</v>
      </c>
      <c r="F17" s="20" t="s">
        <v>71</v>
      </c>
      <c r="G17" s="20" t="s">
        <v>72</v>
      </c>
      <c r="H17" s="28">
        <v>2</v>
      </c>
      <c r="I17" s="29"/>
      <c r="J17" s="19"/>
      <c r="K17" s="19"/>
      <c r="L17" s="19"/>
      <c r="M17" s="19"/>
      <c r="N17" s="19"/>
      <c r="O17" s="19"/>
      <c r="P17" s="19"/>
      <c r="Q17" s="19"/>
      <c r="R17" s="16"/>
      <c r="S17" s="16"/>
      <c r="T17" s="16"/>
      <c r="U17" s="16"/>
      <c r="V17" s="16"/>
      <c r="W17" s="16"/>
      <c r="X17" s="16"/>
      <c r="Y17" s="16"/>
      <c r="Z17" s="16"/>
    </row>
    <row r="18" spans="1:26" ht="37.5" x14ac:dyDescent="0.25">
      <c r="A18" s="29" t="s">
        <v>5</v>
      </c>
      <c r="B18" s="42">
        <v>9</v>
      </c>
      <c r="C18" s="227"/>
      <c r="D18" s="20" t="s">
        <v>261</v>
      </c>
      <c r="E18" s="20" t="s">
        <v>73</v>
      </c>
      <c r="F18" s="23" t="s">
        <v>74</v>
      </c>
      <c r="G18" s="20" t="s">
        <v>75</v>
      </c>
      <c r="H18" s="28">
        <v>1</v>
      </c>
      <c r="I18" s="29"/>
      <c r="J18" s="19"/>
      <c r="K18" s="19"/>
      <c r="L18" s="19"/>
      <c r="M18" s="19"/>
      <c r="N18" s="19"/>
      <c r="O18" s="19"/>
      <c r="P18" s="19"/>
      <c r="Q18" s="19"/>
      <c r="R18" s="16"/>
      <c r="S18" s="16"/>
      <c r="T18" s="16"/>
      <c r="U18" s="16"/>
      <c r="V18" s="16"/>
      <c r="W18" s="16"/>
      <c r="X18" s="16"/>
      <c r="Y18" s="16"/>
      <c r="Z18" s="16"/>
    </row>
    <row r="19" spans="1:26" ht="37.5" x14ac:dyDescent="0.25">
      <c r="A19" s="29"/>
      <c r="B19" s="42">
        <v>10</v>
      </c>
      <c r="C19" s="228"/>
      <c r="D19" s="20" t="s">
        <v>76</v>
      </c>
      <c r="E19" s="20" t="s">
        <v>77</v>
      </c>
      <c r="F19" s="20" t="s">
        <v>132</v>
      </c>
      <c r="G19" s="20" t="s">
        <v>27</v>
      </c>
      <c r="H19" s="28">
        <v>2</v>
      </c>
      <c r="I19" s="29"/>
      <c r="J19" s="19"/>
      <c r="K19" s="19"/>
      <c r="L19" s="19"/>
      <c r="M19" s="19"/>
      <c r="N19" s="19"/>
      <c r="O19" s="19"/>
      <c r="P19" s="19"/>
      <c r="Q19" s="19"/>
      <c r="R19" s="16"/>
      <c r="S19" s="16"/>
      <c r="T19" s="16"/>
      <c r="U19" s="16"/>
      <c r="V19" s="16"/>
      <c r="W19" s="16"/>
      <c r="X19" s="16"/>
      <c r="Y19" s="16"/>
      <c r="Z19" s="16"/>
    </row>
    <row r="20" spans="1:26" ht="50" x14ac:dyDescent="0.25">
      <c r="A20" s="29" t="s">
        <v>5</v>
      </c>
      <c r="B20" s="42">
        <v>11</v>
      </c>
      <c r="C20" s="224" t="s">
        <v>78</v>
      </c>
      <c r="D20" s="20" t="s">
        <v>242</v>
      </c>
      <c r="E20" s="20" t="s">
        <v>79</v>
      </c>
      <c r="F20" s="20" t="s">
        <v>80</v>
      </c>
      <c r="G20" s="20" t="s">
        <v>81</v>
      </c>
      <c r="H20" s="28">
        <v>3</v>
      </c>
      <c r="I20" s="29"/>
      <c r="J20" s="19"/>
      <c r="K20" s="19"/>
      <c r="L20" s="19"/>
      <c r="M20" s="19"/>
      <c r="N20" s="19"/>
      <c r="O20" s="19"/>
      <c r="P20" s="19"/>
      <c r="Q20" s="19"/>
      <c r="R20" s="16"/>
      <c r="S20" s="16"/>
      <c r="T20" s="16"/>
      <c r="U20" s="16"/>
      <c r="V20" s="16"/>
      <c r="W20" s="16"/>
      <c r="X20" s="16"/>
      <c r="Y20" s="16"/>
      <c r="Z20" s="16"/>
    </row>
    <row r="21" spans="1:26" ht="37.5" x14ac:dyDescent="0.25">
      <c r="A21" s="29"/>
      <c r="B21" s="42">
        <v>12</v>
      </c>
      <c r="C21" s="229"/>
      <c r="D21" s="20" t="s">
        <v>262</v>
      </c>
      <c r="E21" s="20" t="s">
        <v>82</v>
      </c>
      <c r="F21" s="20" t="s">
        <v>83</v>
      </c>
      <c r="G21" s="20" t="s">
        <v>84</v>
      </c>
      <c r="H21" s="28">
        <v>2</v>
      </c>
      <c r="I21" s="29"/>
      <c r="J21" s="19"/>
      <c r="K21" s="19"/>
      <c r="L21" s="19"/>
      <c r="M21" s="19"/>
      <c r="N21" s="19"/>
      <c r="O21" s="19"/>
      <c r="P21" s="19"/>
      <c r="Q21" s="19"/>
      <c r="R21" s="16"/>
      <c r="S21" s="16"/>
      <c r="T21" s="16"/>
      <c r="U21" s="16"/>
      <c r="V21" s="16"/>
      <c r="W21" s="16"/>
      <c r="X21" s="16"/>
      <c r="Y21" s="16"/>
      <c r="Z21" s="16"/>
    </row>
    <row r="22" spans="1:26" ht="37.5" x14ac:dyDescent="0.25">
      <c r="A22" s="29"/>
      <c r="B22" s="42">
        <v>13</v>
      </c>
      <c r="C22" s="229"/>
      <c r="D22" s="20" t="s">
        <v>298</v>
      </c>
      <c r="E22" s="20" t="s">
        <v>85</v>
      </c>
      <c r="F22" s="20" t="s">
        <v>86</v>
      </c>
      <c r="G22" s="20" t="s">
        <v>87</v>
      </c>
      <c r="H22" s="28">
        <v>2</v>
      </c>
      <c r="I22" s="29"/>
      <c r="J22" s="19"/>
      <c r="K22" s="19"/>
      <c r="L22" s="19"/>
      <c r="M22" s="19"/>
      <c r="N22" s="19"/>
      <c r="O22" s="19"/>
      <c r="P22" s="19"/>
      <c r="Q22" s="19"/>
      <c r="R22" s="16"/>
      <c r="S22" s="16"/>
      <c r="T22" s="16"/>
      <c r="U22" s="16"/>
      <c r="V22" s="16"/>
      <c r="W22" s="16"/>
      <c r="X22" s="16"/>
      <c r="Y22" s="16"/>
      <c r="Z22" s="16"/>
    </row>
    <row r="23" spans="1:26" ht="25" x14ac:dyDescent="0.25">
      <c r="A23" s="29"/>
      <c r="B23" s="42">
        <v>14</v>
      </c>
      <c r="C23" s="229"/>
      <c r="D23" s="20" t="s">
        <v>243</v>
      </c>
      <c r="E23" s="20" t="s">
        <v>88</v>
      </c>
      <c r="F23" s="20" t="s">
        <v>80</v>
      </c>
      <c r="G23" s="20" t="s">
        <v>89</v>
      </c>
      <c r="H23" s="28">
        <v>3</v>
      </c>
      <c r="I23" s="29"/>
      <c r="J23" s="16"/>
      <c r="K23" s="16"/>
      <c r="L23" s="16"/>
      <c r="M23" s="16"/>
      <c r="N23" s="16"/>
      <c r="O23" s="16"/>
      <c r="P23" s="16"/>
      <c r="Q23" s="16"/>
      <c r="R23" s="16"/>
      <c r="S23" s="16"/>
      <c r="T23" s="16"/>
      <c r="U23" s="16"/>
      <c r="V23" s="16"/>
      <c r="W23" s="16"/>
      <c r="X23" s="16"/>
      <c r="Y23" s="16"/>
      <c r="Z23" s="16"/>
    </row>
    <row r="24" spans="1:26" ht="25" x14ac:dyDescent="0.25">
      <c r="A24" s="29"/>
      <c r="B24" s="42">
        <v>15</v>
      </c>
      <c r="C24" s="225"/>
      <c r="D24" s="20" t="s">
        <v>244</v>
      </c>
      <c r="E24" s="20" t="s">
        <v>90</v>
      </c>
      <c r="F24" s="20" t="s">
        <v>80</v>
      </c>
      <c r="G24" s="20" t="s">
        <v>91</v>
      </c>
      <c r="H24" s="28">
        <v>3</v>
      </c>
      <c r="I24" s="29"/>
      <c r="J24" s="16"/>
      <c r="K24" s="16"/>
      <c r="L24" s="16"/>
      <c r="M24" s="16"/>
      <c r="N24" s="16"/>
      <c r="O24" s="16"/>
      <c r="P24" s="16"/>
      <c r="Q24" s="16"/>
      <c r="R24" s="16"/>
      <c r="S24" s="16"/>
      <c r="T24" s="16"/>
      <c r="U24" s="16"/>
      <c r="V24" s="16"/>
      <c r="W24" s="16"/>
      <c r="X24" s="16"/>
      <c r="Y24" s="16"/>
      <c r="Z24" s="16"/>
    </row>
    <row r="25" spans="1:26" ht="37.5" x14ac:dyDescent="0.25">
      <c r="A25" s="29" t="s">
        <v>5</v>
      </c>
      <c r="B25" s="42">
        <v>16</v>
      </c>
      <c r="C25" s="224" t="s">
        <v>92</v>
      </c>
      <c r="D25" s="20" t="s">
        <v>93</v>
      </c>
      <c r="E25" s="20" t="s">
        <v>94</v>
      </c>
      <c r="F25" s="20" t="s">
        <v>95</v>
      </c>
      <c r="G25" s="20" t="s">
        <v>96</v>
      </c>
      <c r="H25" s="28">
        <v>2</v>
      </c>
      <c r="I25" s="29"/>
      <c r="J25" s="16"/>
      <c r="K25" s="16"/>
      <c r="L25" s="16"/>
      <c r="M25" s="16"/>
      <c r="N25" s="16"/>
      <c r="O25" s="16"/>
      <c r="P25" s="16"/>
      <c r="Q25" s="16"/>
      <c r="R25" s="16"/>
      <c r="S25" s="16"/>
      <c r="T25" s="16"/>
      <c r="U25" s="16"/>
      <c r="V25" s="16"/>
      <c r="W25" s="16"/>
      <c r="X25" s="16"/>
      <c r="Y25" s="16"/>
      <c r="Z25" s="16"/>
    </row>
    <row r="26" spans="1:26" ht="25" x14ac:dyDescent="0.25">
      <c r="A26" s="29"/>
      <c r="B26" s="42">
        <v>17</v>
      </c>
      <c r="C26" s="229"/>
      <c r="D26" s="20" t="s">
        <v>245</v>
      </c>
      <c r="E26" s="20" t="s">
        <v>97</v>
      </c>
      <c r="F26" s="20" t="s">
        <v>98</v>
      </c>
      <c r="G26" s="20" t="s">
        <v>99</v>
      </c>
      <c r="H26" s="28">
        <v>1</v>
      </c>
      <c r="I26" s="29"/>
      <c r="J26" s="16"/>
      <c r="K26" s="16"/>
      <c r="L26" s="16"/>
      <c r="M26" s="16"/>
      <c r="N26" s="16"/>
      <c r="O26" s="16"/>
      <c r="P26" s="16"/>
      <c r="Q26" s="16"/>
      <c r="R26" s="16"/>
      <c r="S26" s="16"/>
      <c r="T26" s="16"/>
      <c r="U26" s="16"/>
      <c r="V26" s="16"/>
      <c r="W26" s="16"/>
      <c r="X26" s="16"/>
      <c r="Y26" s="16"/>
      <c r="Z26" s="16"/>
    </row>
    <row r="27" spans="1:26" ht="37.5" x14ac:dyDescent="0.25">
      <c r="A27" s="29"/>
      <c r="B27" s="42">
        <v>18</v>
      </c>
      <c r="C27" s="229"/>
      <c r="D27" s="20" t="s">
        <v>246</v>
      </c>
      <c r="E27" s="20" t="s">
        <v>100</v>
      </c>
      <c r="F27" s="20" t="s">
        <v>101</v>
      </c>
      <c r="G27" s="20" t="s">
        <v>102</v>
      </c>
      <c r="H27" s="28">
        <v>2</v>
      </c>
      <c r="I27" s="29"/>
      <c r="J27" s="16"/>
      <c r="K27" s="16"/>
      <c r="L27" s="16"/>
      <c r="M27" s="16"/>
      <c r="N27" s="16"/>
      <c r="O27" s="16"/>
      <c r="P27" s="16"/>
      <c r="Q27" s="16"/>
      <c r="R27" s="16"/>
      <c r="S27" s="16"/>
      <c r="T27" s="16"/>
      <c r="U27" s="16"/>
      <c r="V27" s="16"/>
      <c r="W27" s="16"/>
      <c r="X27" s="16"/>
      <c r="Y27" s="16"/>
      <c r="Z27" s="16"/>
    </row>
    <row r="28" spans="1:26" ht="50" x14ac:dyDescent="0.25">
      <c r="A28" s="29"/>
      <c r="B28" s="42">
        <v>19</v>
      </c>
      <c r="C28" s="229"/>
      <c r="D28" s="20" t="s">
        <v>250</v>
      </c>
      <c r="E28" s="20" t="s">
        <v>103</v>
      </c>
      <c r="F28" s="20" t="s">
        <v>104</v>
      </c>
      <c r="G28" s="20" t="s">
        <v>105</v>
      </c>
      <c r="H28" s="28">
        <v>3</v>
      </c>
      <c r="I28" s="29"/>
      <c r="J28" s="16"/>
      <c r="K28" s="16"/>
      <c r="L28" s="16"/>
      <c r="M28" s="16"/>
      <c r="N28" s="16"/>
      <c r="O28" s="16"/>
      <c r="P28" s="16"/>
      <c r="Q28" s="16"/>
      <c r="R28" s="16"/>
      <c r="S28" s="16"/>
      <c r="T28" s="16"/>
      <c r="U28" s="16"/>
      <c r="V28" s="16"/>
      <c r="W28" s="16"/>
      <c r="X28" s="16"/>
      <c r="Y28" s="16"/>
      <c r="Z28" s="16"/>
    </row>
    <row r="29" spans="1:26" ht="75" x14ac:dyDescent="0.25">
      <c r="A29" s="29"/>
      <c r="B29" s="42">
        <v>20</v>
      </c>
      <c r="C29" s="225"/>
      <c r="D29" s="20" t="s">
        <v>284</v>
      </c>
      <c r="E29" s="20" t="s">
        <v>106</v>
      </c>
      <c r="F29" s="20" t="s">
        <v>107</v>
      </c>
      <c r="G29" s="20" t="s">
        <v>108</v>
      </c>
      <c r="H29" s="28">
        <v>2</v>
      </c>
      <c r="I29" s="29"/>
      <c r="J29" s="16"/>
      <c r="K29" s="16"/>
      <c r="L29" s="16"/>
      <c r="M29" s="16"/>
      <c r="N29" s="16"/>
      <c r="O29" s="16"/>
      <c r="P29" s="16"/>
      <c r="Q29" s="16"/>
      <c r="R29" s="16"/>
      <c r="S29" s="16"/>
      <c r="T29" s="16"/>
      <c r="U29" s="16"/>
      <c r="V29" s="16"/>
      <c r="W29" s="16"/>
      <c r="X29" s="16"/>
      <c r="Y29" s="16"/>
      <c r="Z29" s="16"/>
    </row>
    <row r="30" spans="1:26" ht="37.5" x14ac:dyDescent="0.25">
      <c r="A30" s="29"/>
      <c r="B30" s="42">
        <v>21</v>
      </c>
      <c r="C30" s="224" t="s">
        <v>109</v>
      </c>
      <c r="D30" s="20" t="s">
        <v>299</v>
      </c>
      <c r="E30" s="20" t="s">
        <v>247</v>
      </c>
      <c r="F30" s="20" t="s">
        <v>110</v>
      </c>
      <c r="G30" s="20" t="s">
        <v>111</v>
      </c>
      <c r="H30" s="28">
        <v>3</v>
      </c>
      <c r="I30" s="29"/>
      <c r="J30" s="16"/>
      <c r="K30" s="16"/>
      <c r="L30" s="16"/>
      <c r="M30" s="16"/>
      <c r="N30" s="16"/>
      <c r="O30" s="16"/>
      <c r="P30" s="16"/>
      <c r="Q30" s="16"/>
      <c r="R30" s="16"/>
      <c r="S30" s="16"/>
      <c r="T30" s="16"/>
      <c r="U30" s="16"/>
      <c r="V30" s="16"/>
      <c r="W30" s="16"/>
      <c r="X30" s="16"/>
      <c r="Y30" s="16"/>
      <c r="Z30" s="16"/>
    </row>
    <row r="31" spans="1:26" ht="25" x14ac:dyDescent="0.25">
      <c r="A31" s="29" t="s">
        <v>5</v>
      </c>
      <c r="B31" s="42">
        <v>22</v>
      </c>
      <c r="C31" s="229"/>
      <c r="D31" s="20" t="s">
        <v>283</v>
      </c>
      <c r="E31" s="20" t="s">
        <v>112</v>
      </c>
      <c r="F31" s="20" t="s">
        <v>113</v>
      </c>
      <c r="G31" s="20" t="s">
        <v>27</v>
      </c>
      <c r="H31" s="28">
        <v>1</v>
      </c>
      <c r="I31" s="29"/>
      <c r="J31" s="16"/>
      <c r="K31" s="16"/>
      <c r="L31" s="16"/>
      <c r="M31" s="16"/>
      <c r="N31" s="16"/>
      <c r="O31" s="16"/>
      <c r="P31" s="16"/>
      <c r="Q31" s="16"/>
      <c r="R31" s="16"/>
      <c r="S31" s="16"/>
      <c r="T31" s="16"/>
      <c r="U31" s="16"/>
      <c r="V31" s="16"/>
      <c r="W31" s="16"/>
      <c r="X31" s="16"/>
      <c r="Y31" s="16"/>
      <c r="Z31" s="16"/>
    </row>
    <row r="32" spans="1:26" ht="65.5" customHeight="1" x14ac:dyDescent="0.25">
      <c r="A32" s="29"/>
      <c r="B32" s="42">
        <v>23</v>
      </c>
      <c r="C32" s="229"/>
      <c r="D32" s="20" t="s">
        <v>282</v>
      </c>
      <c r="E32" s="20" t="s">
        <v>114</v>
      </c>
      <c r="F32" s="20" t="s">
        <v>115</v>
      </c>
      <c r="G32" s="20" t="s">
        <v>27</v>
      </c>
      <c r="H32" s="28">
        <v>3</v>
      </c>
      <c r="I32" s="29"/>
      <c r="J32" s="16"/>
      <c r="K32" s="16"/>
      <c r="L32" s="16"/>
      <c r="M32" s="16"/>
      <c r="N32" s="16"/>
      <c r="O32" s="16"/>
      <c r="P32" s="16"/>
      <c r="Q32" s="16"/>
      <c r="R32" s="16"/>
      <c r="S32" s="16"/>
      <c r="T32" s="16"/>
      <c r="U32" s="16"/>
      <c r="V32" s="16"/>
      <c r="W32" s="16"/>
      <c r="X32" s="16"/>
      <c r="Y32" s="16"/>
      <c r="Z32" s="16"/>
    </row>
    <row r="33" spans="1:26" ht="37.5" x14ac:dyDescent="0.25">
      <c r="A33" s="29"/>
      <c r="B33" s="42">
        <v>24</v>
      </c>
      <c r="C33" s="225"/>
      <c r="D33" s="20" t="s">
        <v>300</v>
      </c>
      <c r="E33" s="20" t="s">
        <v>248</v>
      </c>
      <c r="F33" s="20" t="s">
        <v>249</v>
      </c>
      <c r="G33" s="20" t="s">
        <v>27</v>
      </c>
      <c r="H33" s="28">
        <v>2</v>
      </c>
      <c r="I33" s="29"/>
      <c r="J33" s="16"/>
      <c r="K33" s="16"/>
      <c r="L33" s="16"/>
      <c r="M33" s="16"/>
      <c r="N33" s="16"/>
      <c r="O33" s="16"/>
      <c r="P33" s="16"/>
      <c r="Q33" s="16"/>
      <c r="R33" s="16"/>
      <c r="S33" s="16"/>
      <c r="T33" s="16"/>
      <c r="U33" s="16"/>
      <c r="V33" s="16"/>
      <c r="W33" s="16"/>
      <c r="X33" s="16"/>
      <c r="Y33" s="16"/>
      <c r="Z33" s="16"/>
    </row>
    <row r="34" spans="1:26" ht="14" x14ac:dyDescent="0.25">
      <c r="A34" s="29"/>
      <c r="B34" s="32"/>
      <c r="C34" s="32"/>
      <c r="D34" s="32"/>
      <c r="E34" s="32"/>
      <c r="F34" s="32"/>
      <c r="G34" s="40" t="s">
        <v>116</v>
      </c>
      <c r="H34" s="38">
        <f>SUM(H10:H33)</f>
        <v>52</v>
      </c>
      <c r="I34" s="29" t="s">
        <v>5</v>
      </c>
      <c r="J34" s="16"/>
      <c r="K34" s="16"/>
      <c r="L34" s="16"/>
      <c r="M34" s="16"/>
      <c r="N34" s="16"/>
      <c r="O34" s="16"/>
      <c r="P34" s="16"/>
      <c r="Q34" s="16"/>
      <c r="R34" s="16"/>
      <c r="S34" s="16"/>
      <c r="T34" s="16"/>
      <c r="U34" s="16"/>
      <c r="V34" s="16"/>
      <c r="W34" s="16"/>
      <c r="X34" s="16"/>
      <c r="Y34" s="16"/>
      <c r="Z34" s="16"/>
    </row>
    <row r="35" spans="1:26" ht="14.5" thickBot="1" x14ac:dyDescent="0.3">
      <c r="A35" s="29"/>
      <c r="B35" s="32"/>
      <c r="C35" s="32"/>
      <c r="D35" s="32"/>
      <c r="E35" s="32"/>
      <c r="F35" s="32"/>
      <c r="G35" s="32"/>
      <c r="H35" s="24"/>
      <c r="I35" s="29"/>
      <c r="J35" s="16"/>
      <c r="K35" s="16"/>
      <c r="L35" s="16"/>
      <c r="M35" s="16"/>
      <c r="N35" s="16"/>
      <c r="O35" s="16"/>
      <c r="P35" s="16"/>
      <c r="Q35" s="16"/>
      <c r="R35" s="16"/>
      <c r="S35" s="16"/>
      <c r="T35" s="16"/>
      <c r="U35" s="16"/>
      <c r="V35" s="16"/>
      <c r="W35" s="16"/>
      <c r="X35" s="16"/>
      <c r="Y35" s="16"/>
      <c r="Z35" s="16"/>
    </row>
    <row r="36" spans="1:26" ht="14.5" thickBot="1" x14ac:dyDescent="0.3">
      <c r="A36" s="29"/>
      <c r="B36" s="32"/>
      <c r="C36" s="32"/>
      <c r="D36" s="150" t="s">
        <v>119</v>
      </c>
      <c r="E36" s="32"/>
      <c r="F36" s="32"/>
      <c r="G36" s="156" t="s">
        <v>117</v>
      </c>
      <c r="H36" s="39" t="str">
        <f>IF(OR($H$10=1,$H10=1,$H$11=1,$H$34&lt;43),"Hoog risico (1)",IF($H$34&gt;52,"Laag risico (3)","Midden risico (2)"))</f>
        <v>Midden risico (2)</v>
      </c>
      <c r="I36" s="29" t="s">
        <v>5</v>
      </c>
      <c r="J36" s="16"/>
      <c r="K36" s="16"/>
      <c r="L36" s="16"/>
      <c r="M36" s="16"/>
      <c r="N36" s="16"/>
      <c r="O36" s="16"/>
      <c r="P36" s="16"/>
      <c r="Q36" s="16"/>
      <c r="R36" s="16"/>
      <c r="S36" s="16"/>
      <c r="T36" s="16"/>
      <c r="U36" s="16"/>
      <c r="V36" s="16"/>
      <c r="W36" s="16"/>
      <c r="X36" s="16"/>
      <c r="Y36" s="16"/>
      <c r="Z36" s="16"/>
    </row>
    <row r="37" spans="1:26" ht="100" x14ac:dyDescent="0.25">
      <c r="A37" s="29"/>
      <c r="B37" s="32"/>
      <c r="C37" s="32"/>
      <c r="D37" s="151" t="s">
        <v>151</v>
      </c>
      <c r="E37" s="32"/>
      <c r="F37" s="32"/>
      <c r="G37" s="32"/>
      <c r="H37" s="32"/>
      <c r="I37" s="29"/>
      <c r="J37" s="16"/>
      <c r="K37" s="16"/>
      <c r="L37" s="16"/>
      <c r="M37" s="16"/>
      <c r="N37" s="16"/>
      <c r="O37" s="16"/>
      <c r="P37" s="16"/>
      <c r="Q37" s="16"/>
      <c r="R37" s="16"/>
      <c r="S37" s="16"/>
      <c r="T37" s="16"/>
      <c r="U37" s="16"/>
      <c r="V37" s="16"/>
      <c r="W37" s="16"/>
      <c r="X37" s="16"/>
      <c r="Y37" s="16"/>
      <c r="Z37" s="16"/>
    </row>
    <row r="38" spans="1:26" ht="14" x14ac:dyDescent="0.25">
      <c r="A38" s="29"/>
      <c r="B38" s="32"/>
      <c r="C38" s="32"/>
      <c r="D38" s="95"/>
      <c r="E38" s="32"/>
      <c r="F38" s="32"/>
      <c r="G38" s="32"/>
      <c r="H38" s="32"/>
      <c r="I38" s="29"/>
      <c r="J38" s="16"/>
      <c r="K38" s="16"/>
      <c r="L38" s="16"/>
      <c r="M38" s="16"/>
      <c r="N38" s="16"/>
      <c r="O38" s="16"/>
      <c r="P38" s="16"/>
      <c r="Q38" s="16"/>
      <c r="R38" s="16"/>
      <c r="S38" s="16"/>
      <c r="T38" s="16"/>
      <c r="U38" s="16"/>
      <c r="V38" s="16"/>
      <c r="W38" s="16"/>
      <c r="X38" s="16"/>
      <c r="Y38" s="16"/>
      <c r="Z38" s="16"/>
    </row>
    <row r="39" spans="1:26" s="37" customFormat="1" ht="14" x14ac:dyDescent="0.25">
      <c r="A39" s="29"/>
      <c r="B39" s="32"/>
      <c r="C39" s="32"/>
      <c r="D39" s="152" t="s">
        <v>163</v>
      </c>
      <c r="E39" s="186" t="s">
        <v>309</v>
      </c>
      <c r="F39" s="32"/>
      <c r="G39" s="32"/>
      <c r="H39" s="32"/>
      <c r="I39" s="29"/>
      <c r="J39" s="29"/>
      <c r="K39" s="29"/>
      <c r="L39" s="29"/>
      <c r="M39" s="29"/>
      <c r="N39" s="29"/>
      <c r="O39" s="29"/>
      <c r="P39" s="29"/>
      <c r="Q39" s="29"/>
      <c r="R39" s="29"/>
      <c r="S39" s="29"/>
      <c r="T39" s="29"/>
      <c r="U39" s="29"/>
      <c r="V39" s="29"/>
      <c r="W39" s="29"/>
      <c r="X39" s="29"/>
      <c r="Y39" s="29"/>
      <c r="Z39" s="29"/>
    </row>
    <row r="40" spans="1:26" s="37" customFormat="1" ht="14" x14ac:dyDescent="0.25">
      <c r="A40" s="29"/>
      <c r="B40" s="32"/>
      <c r="C40" s="32"/>
      <c r="D40" s="153" t="s">
        <v>152</v>
      </c>
      <c r="E40" s="154">
        <v>72</v>
      </c>
      <c r="H40" s="32"/>
      <c r="I40" s="29"/>
      <c r="J40" s="29"/>
      <c r="K40" s="29"/>
      <c r="L40" s="29"/>
      <c r="M40" s="29"/>
      <c r="N40" s="29"/>
      <c r="O40" s="29"/>
      <c r="P40" s="29"/>
      <c r="Q40" s="29"/>
      <c r="R40" s="29"/>
      <c r="S40" s="29"/>
      <c r="T40" s="29"/>
      <c r="U40" s="29"/>
      <c r="V40" s="29"/>
      <c r="W40" s="29"/>
      <c r="X40" s="29"/>
      <c r="Y40" s="29"/>
      <c r="Z40" s="29"/>
    </row>
    <row r="41" spans="1:26" s="37" customFormat="1" ht="14" x14ac:dyDescent="0.25">
      <c r="A41" s="29"/>
      <c r="B41" s="32"/>
      <c r="C41" s="32"/>
      <c r="D41" s="153" t="s">
        <v>153</v>
      </c>
      <c r="E41" s="154">
        <v>24</v>
      </c>
      <c r="H41" s="32"/>
      <c r="I41" s="29"/>
      <c r="J41" s="29"/>
      <c r="K41" s="29"/>
      <c r="L41" s="29"/>
      <c r="M41" s="29"/>
      <c r="N41" s="29"/>
      <c r="O41" s="29"/>
      <c r="P41" s="29"/>
      <c r="Q41" s="29"/>
      <c r="R41" s="29"/>
      <c r="S41" s="29"/>
      <c r="T41" s="29"/>
      <c r="U41" s="29"/>
      <c r="V41" s="29"/>
      <c r="W41" s="29"/>
      <c r="X41" s="29"/>
      <c r="Y41" s="29"/>
      <c r="Z41" s="29"/>
    </row>
    <row r="42" spans="1:26" s="37" customFormat="1" ht="14" x14ac:dyDescent="0.25">
      <c r="A42" s="29"/>
      <c r="B42" s="32"/>
      <c r="C42" s="32"/>
      <c r="D42" s="153" t="s">
        <v>305</v>
      </c>
      <c r="E42" s="154">
        <v>52</v>
      </c>
      <c r="H42" s="32"/>
      <c r="I42" s="29"/>
      <c r="J42" s="29"/>
      <c r="K42" s="29"/>
      <c r="L42" s="29"/>
      <c r="M42" s="29"/>
      <c r="N42" s="29"/>
      <c r="O42" s="29"/>
      <c r="P42" s="29"/>
      <c r="Q42" s="29"/>
      <c r="R42" s="29"/>
      <c r="S42" s="29"/>
      <c r="T42" s="29"/>
      <c r="U42" s="29"/>
      <c r="V42" s="29"/>
      <c r="W42" s="29"/>
      <c r="X42" s="29"/>
      <c r="Y42" s="29"/>
      <c r="Z42" s="29"/>
    </row>
    <row r="43" spans="1:26" s="37" customFormat="1" ht="14" x14ac:dyDescent="0.25">
      <c r="A43" s="29"/>
      <c r="B43" s="32"/>
      <c r="C43" s="32"/>
      <c r="D43" s="153" t="s">
        <v>306</v>
      </c>
      <c r="E43" s="155" t="s">
        <v>118</v>
      </c>
      <c r="H43" s="32"/>
      <c r="I43" s="29"/>
      <c r="J43" s="29"/>
      <c r="K43" s="29"/>
      <c r="L43" s="29"/>
      <c r="M43" s="29"/>
      <c r="N43" s="29"/>
      <c r="O43" s="29"/>
      <c r="P43" s="29"/>
      <c r="Q43" s="29"/>
      <c r="R43" s="29"/>
      <c r="S43" s="29"/>
      <c r="T43" s="29"/>
      <c r="U43" s="29"/>
      <c r="V43" s="29"/>
      <c r="W43" s="29"/>
      <c r="X43" s="29"/>
      <c r="Y43" s="29"/>
      <c r="Z43" s="29"/>
    </row>
    <row r="44" spans="1:26" s="37" customFormat="1" ht="14" x14ac:dyDescent="0.25">
      <c r="A44" s="29"/>
      <c r="B44" s="32"/>
      <c r="C44" s="32"/>
      <c r="D44" s="153" t="s">
        <v>307</v>
      </c>
      <c r="E44" s="154">
        <v>43</v>
      </c>
      <c r="H44" s="32"/>
      <c r="I44" s="29"/>
      <c r="J44" s="29"/>
      <c r="K44" s="29"/>
      <c r="L44" s="29"/>
      <c r="M44" s="29"/>
      <c r="N44" s="29"/>
      <c r="O44" s="29"/>
      <c r="P44" s="29"/>
      <c r="Q44" s="29"/>
      <c r="R44" s="29"/>
      <c r="S44" s="29"/>
      <c r="T44" s="29"/>
      <c r="U44" s="29"/>
      <c r="V44" s="29"/>
      <c r="W44" s="29"/>
      <c r="X44" s="29"/>
      <c r="Y44" s="29"/>
      <c r="Z44" s="29"/>
    </row>
    <row r="45" spans="1:26" s="37" customFormat="1" ht="14" x14ac:dyDescent="0.25">
      <c r="A45" s="29"/>
      <c r="B45" s="32"/>
      <c r="C45" s="32"/>
      <c r="D45" s="222" t="s">
        <v>308</v>
      </c>
      <c r="E45" s="223"/>
      <c r="H45" s="32"/>
      <c r="I45" s="29"/>
      <c r="J45" s="29"/>
      <c r="K45" s="29"/>
      <c r="L45" s="29"/>
      <c r="M45" s="29"/>
      <c r="N45" s="29"/>
      <c r="O45" s="29"/>
      <c r="P45" s="29"/>
      <c r="Q45" s="29"/>
      <c r="R45" s="29"/>
      <c r="S45" s="29"/>
      <c r="T45" s="29"/>
      <c r="U45" s="29"/>
      <c r="V45" s="29"/>
      <c r="W45" s="29"/>
      <c r="X45" s="29"/>
      <c r="Y45" s="29"/>
      <c r="Z45" s="29"/>
    </row>
    <row r="46" spans="1:26" s="37" customFormat="1" ht="14" x14ac:dyDescent="0.25">
      <c r="A46" s="29"/>
      <c r="B46" s="32"/>
      <c r="C46" s="32"/>
      <c r="D46" s="32"/>
      <c r="E46" s="32"/>
      <c r="F46" s="32"/>
      <c r="G46" s="32"/>
      <c r="H46" s="32"/>
      <c r="I46" s="29"/>
      <c r="J46" s="29"/>
      <c r="K46" s="29"/>
      <c r="L46" s="29"/>
      <c r="M46" s="29"/>
      <c r="N46" s="29"/>
      <c r="O46" s="29"/>
      <c r="P46" s="29"/>
      <c r="Q46" s="29"/>
      <c r="R46" s="29"/>
      <c r="S46" s="29"/>
      <c r="T46" s="29"/>
      <c r="U46" s="29"/>
      <c r="V46" s="29"/>
      <c r="W46" s="29"/>
      <c r="X46" s="29"/>
      <c r="Y46" s="29"/>
      <c r="Z46" s="29"/>
    </row>
  </sheetData>
  <mergeCells count="10">
    <mergeCell ref="E1:F4"/>
    <mergeCell ref="B6:F6"/>
    <mergeCell ref="B7:F7"/>
    <mergeCell ref="E8:G8"/>
    <mergeCell ref="D45:E45"/>
    <mergeCell ref="C10:C11"/>
    <mergeCell ref="C12:C19"/>
    <mergeCell ref="C20:C24"/>
    <mergeCell ref="C25:C29"/>
    <mergeCell ref="C30:C33"/>
  </mergeCells>
  <conditionalFormatting sqref="H10:H33">
    <cfRule type="cellIs" dxfId="26" priority="7" stopIfTrue="1" operator="equal">
      <formula>1</formula>
    </cfRule>
    <cfRule type="cellIs" dxfId="25" priority="8" stopIfTrue="1" operator="equal">
      <formula>2</formula>
    </cfRule>
    <cfRule type="cellIs" dxfId="24" priority="9" stopIfTrue="1" operator="equal">
      <formula>3</formula>
    </cfRule>
  </conditionalFormatting>
  <conditionalFormatting sqref="H34">
    <cfRule type="cellIs" dxfId="23" priority="1" stopIfTrue="1" operator="lessThan">
      <formula>43</formula>
    </cfRule>
    <cfRule type="cellIs" dxfId="22" priority="2" stopIfTrue="1" operator="between">
      <formula>43</formula>
      <formula>52</formula>
    </cfRule>
    <cfRule type="cellIs" dxfId="21" priority="3" stopIfTrue="1" operator="greaterThanOrEqual">
      <formula>53</formula>
    </cfRule>
  </conditionalFormatting>
  <conditionalFormatting sqref="H36">
    <cfRule type="cellIs" dxfId="20" priority="4" stopIfTrue="1" operator="equal">
      <formula>"Laag risico (3)"</formula>
    </cfRule>
    <cfRule type="cellIs" dxfId="19" priority="5" stopIfTrue="1" operator="equal">
      <formula>"Midden risico (2)"</formula>
    </cfRule>
    <cfRule type="cellIs" dxfId="18" priority="6" stopIfTrue="1" operator="equal">
      <formula>"Hoog risico (1)"</formula>
    </cfRule>
  </conditionalFormatting>
  <dataValidations count="2">
    <dataValidation type="list" allowBlank="1" showInputMessage="1" showErrorMessage="1" sqref="H20 H23:H24" xr:uid="{00000000-0002-0000-0200-000000000000}">
      <formula1>$K$10:$K$11</formula1>
    </dataValidation>
    <dataValidation type="list" allowBlank="1" showInputMessage="1" showErrorMessage="1" sqref="H25:H33 H10:H19 H21:H22" xr:uid="{00000000-0002-0000-0200-000001000000}">
      <formula1>$J$10:$J$12</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6"/>
  <sheetViews>
    <sheetView zoomScaleNormal="100" workbookViewId="0">
      <selection activeCell="B97" sqref="B97:C97"/>
    </sheetView>
  </sheetViews>
  <sheetFormatPr defaultColWidth="0" defaultRowHeight="12.5" zeroHeight="1" x14ac:dyDescent="0.25"/>
  <cols>
    <col min="1" max="1" width="4.7265625" customWidth="1"/>
    <col min="2" max="2" width="11.453125" style="181" customWidth="1"/>
    <col min="3" max="3" width="45.7265625" style="181" customWidth="1"/>
    <col min="4" max="4" width="10.1796875" style="180" customWidth="1"/>
    <col min="5" max="5" width="16.26953125" customWidth="1"/>
    <col min="6" max="6" width="24.453125" customWidth="1"/>
    <col min="7" max="7" width="32.26953125" customWidth="1"/>
    <col min="8" max="8" width="35.453125" customWidth="1"/>
    <col min="9" max="9" width="16.81640625" customWidth="1"/>
    <col min="10" max="10" width="41.81640625" customWidth="1"/>
    <col min="11" max="11" width="16.7265625" customWidth="1"/>
    <col min="12" max="12" width="13" hidden="1" customWidth="1"/>
    <col min="13" max="13" width="40.7265625" hidden="1" customWidth="1"/>
    <col min="14" max="16384" width="8.81640625" hidden="1"/>
  </cols>
  <sheetData>
    <row r="1" spans="1:12" ht="18" customHeight="1" x14ac:dyDescent="0.25">
      <c r="A1" s="43"/>
      <c r="B1" s="43"/>
      <c r="C1" s="43"/>
      <c r="D1" s="213" t="s">
        <v>34</v>
      </c>
      <c r="E1" s="213"/>
      <c r="F1" s="213"/>
      <c r="G1" s="43"/>
      <c r="H1" s="43"/>
      <c r="I1" s="43"/>
      <c r="J1" s="43"/>
      <c r="K1" s="43"/>
      <c r="L1" s="7"/>
    </row>
    <row r="2" spans="1:12" ht="18" customHeight="1" x14ac:dyDescent="0.25">
      <c r="A2" s="44"/>
      <c r="B2" s="44"/>
      <c r="C2" s="44"/>
      <c r="D2" s="213"/>
      <c r="E2" s="213"/>
      <c r="F2" s="213"/>
      <c r="G2" s="44"/>
      <c r="H2" s="44"/>
      <c r="I2" s="44"/>
      <c r="J2" s="44"/>
      <c r="K2" s="44"/>
      <c r="L2" s="8"/>
    </row>
    <row r="3" spans="1:12" ht="18" customHeight="1" x14ac:dyDescent="0.25">
      <c r="A3" s="44"/>
      <c r="B3" s="44"/>
      <c r="C3" s="44"/>
      <c r="D3" s="213"/>
      <c r="E3" s="213"/>
      <c r="F3" s="213"/>
      <c r="G3" s="44"/>
      <c r="H3" s="44"/>
      <c r="I3" s="44"/>
      <c r="J3" s="44"/>
      <c r="K3" s="44"/>
      <c r="L3" s="8"/>
    </row>
    <row r="4" spans="1:12" ht="18" customHeight="1" x14ac:dyDescent="0.25">
      <c r="A4" s="44"/>
      <c r="B4" s="44"/>
      <c r="C4" s="44"/>
      <c r="D4" s="214"/>
      <c r="E4" s="214"/>
      <c r="F4" s="214"/>
      <c r="G4" s="44"/>
      <c r="H4" s="44"/>
      <c r="I4" s="44"/>
      <c r="J4" s="44"/>
      <c r="K4" s="44"/>
      <c r="L4" s="8"/>
    </row>
    <row r="5" spans="1:12" ht="15" x14ac:dyDescent="0.3">
      <c r="A5" s="45"/>
      <c r="B5" s="51" t="s">
        <v>0</v>
      </c>
      <c r="C5" s="11"/>
      <c r="D5" s="11"/>
      <c r="E5" s="11"/>
      <c r="F5" s="11"/>
      <c r="G5" s="11"/>
      <c r="H5" s="11"/>
      <c r="I5" s="11"/>
      <c r="J5" s="12"/>
      <c r="K5" s="45"/>
      <c r="L5" s="9"/>
    </row>
    <row r="6" spans="1:12" ht="15" x14ac:dyDescent="0.3">
      <c r="A6" s="45"/>
      <c r="B6" s="48" t="s">
        <v>19</v>
      </c>
      <c r="C6" s="46"/>
      <c r="D6" s="46"/>
      <c r="E6" s="46"/>
      <c r="F6" s="46"/>
      <c r="G6" s="46"/>
      <c r="H6" s="46"/>
      <c r="I6" s="46"/>
      <c r="J6" s="49"/>
      <c r="K6" s="45"/>
      <c r="L6" s="9"/>
    </row>
    <row r="7" spans="1:12" ht="15" x14ac:dyDescent="0.3">
      <c r="A7" s="45"/>
      <c r="B7" s="52" t="s">
        <v>4</v>
      </c>
      <c r="C7" s="27"/>
      <c r="D7" s="27"/>
      <c r="E7" s="27"/>
      <c r="F7" s="27"/>
      <c r="G7" s="27"/>
      <c r="H7" s="27"/>
      <c r="I7" s="27"/>
      <c r="J7" s="13"/>
      <c r="K7" s="45"/>
      <c r="L7" s="9"/>
    </row>
    <row r="8" spans="1:12" ht="15" x14ac:dyDescent="0.3">
      <c r="A8" s="45"/>
      <c r="B8" s="48" t="s">
        <v>12</v>
      </c>
      <c r="C8" s="46"/>
      <c r="D8" s="46"/>
      <c r="E8" s="46"/>
      <c r="F8" s="46"/>
      <c r="G8" s="46"/>
      <c r="H8" s="46"/>
      <c r="I8" s="46"/>
      <c r="J8" s="49"/>
      <c r="K8" s="45"/>
      <c r="L8" s="9"/>
    </row>
    <row r="9" spans="1:12" ht="15" x14ac:dyDescent="0.3">
      <c r="A9" s="45"/>
      <c r="B9" s="53">
        <v>1</v>
      </c>
      <c r="C9" s="44" t="s">
        <v>296</v>
      </c>
      <c r="D9" s="44"/>
      <c r="E9" s="44"/>
      <c r="F9" s="44"/>
      <c r="G9" s="44"/>
      <c r="H9" s="44"/>
      <c r="I9" s="46"/>
      <c r="J9" s="49"/>
      <c r="K9" s="45"/>
      <c r="L9" s="9"/>
    </row>
    <row r="10" spans="1:12" ht="15" x14ac:dyDescent="0.3">
      <c r="A10" s="45"/>
      <c r="B10" s="53" t="s">
        <v>5</v>
      </c>
      <c r="C10" s="44" t="s">
        <v>297</v>
      </c>
      <c r="D10" s="44"/>
      <c r="E10" s="44"/>
      <c r="F10" s="44"/>
      <c r="G10" s="44"/>
      <c r="H10" s="44"/>
      <c r="I10" s="46"/>
      <c r="J10" s="49"/>
      <c r="K10" s="45"/>
      <c r="L10" s="9"/>
    </row>
    <row r="11" spans="1:12" ht="15" x14ac:dyDescent="0.3">
      <c r="A11" s="45"/>
      <c r="B11" s="53">
        <v>2</v>
      </c>
      <c r="C11" s="44" t="s">
        <v>35</v>
      </c>
      <c r="D11" s="44"/>
      <c r="E11" s="44"/>
      <c r="F11" s="44"/>
      <c r="G11" s="44"/>
      <c r="H11" s="44"/>
      <c r="I11" s="46"/>
      <c r="J11" s="49"/>
      <c r="K11" s="45"/>
      <c r="L11" s="9"/>
    </row>
    <row r="12" spans="1:12" ht="15" x14ac:dyDescent="0.3">
      <c r="A12" s="45"/>
      <c r="B12" s="55">
        <v>3</v>
      </c>
      <c r="C12" s="56" t="s">
        <v>36</v>
      </c>
      <c r="D12" s="56"/>
      <c r="E12" s="56"/>
      <c r="F12" s="56"/>
      <c r="G12" s="56"/>
      <c r="H12" s="56"/>
      <c r="I12" s="54"/>
      <c r="J12" s="49"/>
      <c r="K12" s="45"/>
      <c r="L12" s="9"/>
    </row>
    <row r="13" spans="1:12" ht="15" x14ac:dyDescent="0.3">
      <c r="A13" s="45"/>
      <c r="B13" s="45"/>
      <c r="C13" s="45"/>
      <c r="D13" s="45"/>
      <c r="E13" s="45"/>
      <c r="F13" s="45"/>
      <c r="G13" s="45"/>
      <c r="H13" s="45"/>
      <c r="I13" s="45"/>
      <c r="J13" s="123"/>
      <c r="K13" s="45"/>
      <c r="L13" s="9"/>
    </row>
    <row r="14" spans="1:12" ht="15" x14ac:dyDescent="0.3">
      <c r="A14" s="45"/>
      <c r="B14" s="127" t="s">
        <v>16</v>
      </c>
      <c r="C14" s="128"/>
      <c r="D14" s="128"/>
      <c r="E14" s="128"/>
      <c r="F14" s="128"/>
      <c r="G14" s="128"/>
      <c r="H14" s="128"/>
      <c r="I14" s="128"/>
      <c r="J14" s="124"/>
      <c r="K14" s="45"/>
      <c r="L14" s="9"/>
    </row>
    <row r="15" spans="1:12" ht="15" x14ac:dyDescent="0.3">
      <c r="A15" s="45"/>
      <c r="B15" s="57"/>
      <c r="C15" s="45"/>
      <c r="D15" s="45"/>
      <c r="E15" s="45"/>
      <c r="F15" s="45"/>
      <c r="G15" s="129" t="s">
        <v>2</v>
      </c>
      <c r="H15" s="130" t="s">
        <v>3</v>
      </c>
      <c r="I15" s="45"/>
      <c r="J15" s="62"/>
      <c r="K15" s="45"/>
      <c r="L15" s="9"/>
    </row>
    <row r="16" spans="1:12" ht="15" x14ac:dyDescent="0.25">
      <c r="A16" s="46"/>
      <c r="B16" s="58"/>
      <c r="C16" s="54"/>
      <c r="D16" s="54"/>
      <c r="E16" s="54"/>
      <c r="F16" s="54"/>
      <c r="G16" s="126" t="s">
        <v>26</v>
      </c>
      <c r="H16" s="126" t="s">
        <v>27</v>
      </c>
      <c r="I16" s="59" t="s">
        <v>5</v>
      </c>
      <c r="J16" s="63"/>
      <c r="K16" s="46"/>
      <c r="L16" s="10"/>
    </row>
    <row r="17" spans="1:12" ht="25" x14ac:dyDescent="0.25">
      <c r="A17" s="46"/>
      <c r="B17" s="51" t="str">
        <f>'Bepaal beheersing (CSA)'!B90</f>
        <v>Organisatie &amp; Governance</v>
      </c>
      <c r="C17" s="11"/>
      <c r="D17" s="11"/>
      <c r="E17" s="11"/>
      <c r="F17" s="11"/>
      <c r="G17" s="27"/>
      <c r="H17" s="27"/>
      <c r="I17" s="14" t="s">
        <v>158</v>
      </c>
      <c r="J17" s="120" t="s">
        <v>6</v>
      </c>
      <c r="K17" s="46" t="s">
        <v>5</v>
      </c>
      <c r="L17" s="10"/>
    </row>
    <row r="18" spans="1:12" ht="15" x14ac:dyDescent="0.25">
      <c r="A18" s="46"/>
      <c r="B18" s="53">
        <v>1</v>
      </c>
      <c r="C18" s="232" t="s">
        <v>285</v>
      </c>
      <c r="D18" s="232"/>
      <c r="E18" s="232"/>
      <c r="F18" s="232"/>
      <c r="G18" s="232"/>
      <c r="H18" s="232"/>
      <c r="I18" s="60" t="s">
        <v>26</v>
      </c>
      <c r="J18" s="65"/>
      <c r="K18" s="46"/>
      <c r="L18" s="125" t="s">
        <v>26</v>
      </c>
    </row>
    <row r="19" spans="1:12" ht="15" x14ac:dyDescent="0.25">
      <c r="A19" s="46"/>
      <c r="B19" s="53">
        <v>2</v>
      </c>
      <c r="C19" s="232" t="s">
        <v>196</v>
      </c>
      <c r="D19" s="232"/>
      <c r="E19" s="232"/>
      <c r="F19" s="232"/>
      <c r="G19" s="232"/>
      <c r="H19" s="232"/>
      <c r="I19" s="60" t="s">
        <v>26</v>
      </c>
      <c r="J19" s="65"/>
      <c r="K19" s="46"/>
      <c r="L19" s="125" t="s">
        <v>27</v>
      </c>
    </row>
    <row r="20" spans="1:12" ht="15" x14ac:dyDescent="0.25">
      <c r="A20" s="46"/>
      <c r="B20" s="53">
        <v>3</v>
      </c>
      <c r="C20" s="44" t="s">
        <v>197</v>
      </c>
      <c r="D20" s="61"/>
      <c r="E20" s="61"/>
      <c r="F20" s="61"/>
      <c r="G20" s="61"/>
      <c r="H20" s="61"/>
      <c r="I20" s="60" t="s">
        <v>26</v>
      </c>
      <c r="J20" s="65"/>
      <c r="K20" s="46"/>
      <c r="L20" s="10"/>
    </row>
    <row r="21" spans="1:12" ht="15" x14ac:dyDescent="0.25">
      <c r="A21" s="46"/>
      <c r="B21" s="53">
        <v>4</v>
      </c>
      <c r="C21" s="232" t="s">
        <v>198</v>
      </c>
      <c r="D21" s="232"/>
      <c r="E21" s="232"/>
      <c r="F21" s="232"/>
      <c r="G21" s="232"/>
      <c r="H21" s="232"/>
      <c r="I21" s="60" t="s">
        <v>26</v>
      </c>
      <c r="J21" s="65"/>
      <c r="K21" s="46"/>
      <c r="L21" s="10"/>
    </row>
    <row r="22" spans="1:12" ht="15" x14ac:dyDescent="0.25">
      <c r="A22" s="46"/>
      <c r="B22" s="53">
        <v>5</v>
      </c>
      <c r="C22" s="232" t="s">
        <v>286</v>
      </c>
      <c r="D22" s="232"/>
      <c r="E22" s="232"/>
      <c r="F22" s="232"/>
      <c r="G22" s="232"/>
      <c r="H22" s="232"/>
      <c r="I22" s="60" t="s">
        <v>27</v>
      </c>
      <c r="J22" s="65"/>
      <c r="K22" s="46"/>
      <c r="L22" s="10"/>
    </row>
    <row r="23" spans="1:12" ht="15" x14ac:dyDescent="0.25">
      <c r="A23" s="46"/>
      <c r="B23" s="53">
        <v>6</v>
      </c>
      <c r="C23" s="232" t="s">
        <v>199</v>
      </c>
      <c r="D23" s="232"/>
      <c r="E23" s="232"/>
      <c r="F23" s="232"/>
      <c r="G23" s="232"/>
      <c r="H23" s="232"/>
      <c r="I23" s="60" t="s">
        <v>27</v>
      </c>
      <c r="J23" s="65"/>
      <c r="K23" s="46"/>
      <c r="L23" s="10"/>
    </row>
    <row r="24" spans="1:12" ht="15" customHeight="1" x14ac:dyDescent="0.25">
      <c r="A24" s="46"/>
      <c r="B24" s="53">
        <v>7</v>
      </c>
      <c r="C24" s="232" t="s">
        <v>200</v>
      </c>
      <c r="D24" s="232"/>
      <c r="E24" s="232"/>
      <c r="F24" s="232"/>
      <c r="G24" s="232"/>
      <c r="H24" s="232"/>
      <c r="I24" s="60" t="s">
        <v>27</v>
      </c>
      <c r="J24" s="65"/>
      <c r="K24" s="46"/>
      <c r="L24" s="10"/>
    </row>
    <row r="25" spans="1:12" ht="23.25" customHeight="1" x14ac:dyDescent="0.25">
      <c r="A25" s="46"/>
      <c r="B25" s="53">
        <v>8</v>
      </c>
      <c r="C25" s="232" t="s">
        <v>287</v>
      </c>
      <c r="D25" s="232"/>
      <c r="E25" s="232"/>
      <c r="F25" s="232"/>
      <c r="G25" s="232"/>
      <c r="H25" s="232"/>
      <c r="I25" s="60" t="s">
        <v>26</v>
      </c>
      <c r="J25" s="65"/>
      <c r="K25" s="46"/>
      <c r="L25" s="10"/>
    </row>
    <row r="26" spans="1:12" ht="15" x14ac:dyDescent="0.25">
      <c r="A26" s="46"/>
      <c r="B26" s="48"/>
      <c r="C26" s="44"/>
      <c r="D26" s="44"/>
      <c r="E26" s="44"/>
      <c r="F26" s="44"/>
      <c r="G26" s="44"/>
      <c r="H26" s="73" t="s">
        <v>1</v>
      </c>
      <c r="I26" s="77">
        <f>ROUND(COUNTIF(I18:I25,"ja")*10/8,0)</f>
        <v>6</v>
      </c>
      <c r="J26" s="122"/>
      <c r="K26" s="46"/>
      <c r="L26" s="10" t="s">
        <v>5</v>
      </c>
    </row>
    <row r="27" spans="1:12" ht="25" x14ac:dyDescent="0.25">
      <c r="A27" s="46"/>
      <c r="B27" s="52" t="str">
        <f>'Bepaal beheersing (CSA)'!B91</f>
        <v>Gedrag &amp; Cultuur</v>
      </c>
      <c r="C27" s="27"/>
      <c r="D27" s="27"/>
      <c r="E27" s="27"/>
      <c r="F27" s="27"/>
      <c r="G27" s="27"/>
      <c r="H27" s="27"/>
      <c r="I27" s="76" t="s">
        <v>158</v>
      </c>
      <c r="J27" s="121" t="s">
        <v>6</v>
      </c>
      <c r="K27" s="46"/>
      <c r="L27" s="10"/>
    </row>
    <row r="28" spans="1:12" ht="15" x14ac:dyDescent="0.25">
      <c r="A28" s="46"/>
      <c r="B28" s="53">
        <v>1</v>
      </c>
      <c r="C28" s="232" t="s">
        <v>201</v>
      </c>
      <c r="D28" s="232"/>
      <c r="E28" s="232"/>
      <c r="F28" s="232"/>
      <c r="G28" s="232"/>
      <c r="H28" s="232"/>
      <c r="I28" s="60" t="s">
        <v>26</v>
      </c>
      <c r="J28" s="64"/>
      <c r="K28" s="46"/>
      <c r="L28" s="10"/>
    </row>
    <row r="29" spans="1:12" ht="15" x14ac:dyDescent="0.25">
      <c r="A29" s="46"/>
      <c r="B29" s="53">
        <v>2</v>
      </c>
      <c r="C29" s="232" t="s">
        <v>202</v>
      </c>
      <c r="D29" s="232"/>
      <c r="E29" s="232"/>
      <c r="F29" s="232"/>
      <c r="G29" s="232"/>
      <c r="H29" s="232"/>
      <c r="I29" s="60" t="s">
        <v>27</v>
      </c>
      <c r="J29" s="64"/>
      <c r="K29" s="46"/>
      <c r="L29" s="10"/>
    </row>
    <row r="30" spans="1:12" ht="15" x14ac:dyDescent="0.25">
      <c r="A30" s="46"/>
      <c r="B30" s="53">
        <v>3</v>
      </c>
      <c r="C30" s="232" t="s">
        <v>203</v>
      </c>
      <c r="D30" s="232"/>
      <c r="E30" s="232"/>
      <c r="F30" s="232"/>
      <c r="G30" s="232"/>
      <c r="H30" s="232"/>
      <c r="I30" s="60" t="s">
        <v>26</v>
      </c>
      <c r="J30" s="64"/>
      <c r="K30" s="46"/>
      <c r="L30" s="10"/>
    </row>
    <row r="31" spans="1:12" ht="15" x14ac:dyDescent="0.25">
      <c r="A31" s="46"/>
      <c r="B31" s="53">
        <v>4</v>
      </c>
      <c r="C31" s="232" t="s">
        <v>204</v>
      </c>
      <c r="D31" s="232"/>
      <c r="E31" s="232"/>
      <c r="F31" s="232"/>
      <c r="G31" s="232"/>
      <c r="H31" s="232"/>
      <c r="I31" s="60" t="s">
        <v>26</v>
      </c>
      <c r="J31" s="64"/>
      <c r="K31" s="46"/>
      <c r="L31" s="10"/>
    </row>
    <row r="32" spans="1:12" ht="15" x14ac:dyDescent="0.25">
      <c r="A32" s="46"/>
      <c r="B32" s="53">
        <v>5</v>
      </c>
      <c r="C32" s="232" t="s">
        <v>205</v>
      </c>
      <c r="D32" s="232"/>
      <c r="E32" s="232"/>
      <c r="F32" s="232"/>
      <c r="G32" s="232"/>
      <c r="H32" s="232"/>
      <c r="I32" s="60" t="s">
        <v>27</v>
      </c>
      <c r="J32" s="64"/>
      <c r="K32" s="46"/>
      <c r="L32" s="10"/>
    </row>
    <row r="33" spans="1:12" ht="15" x14ac:dyDescent="0.25">
      <c r="A33" s="46"/>
      <c r="B33" s="53">
        <v>6</v>
      </c>
      <c r="C33" s="232" t="s">
        <v>206</v>
      </c>
      <c r="D33" s="232"/>
      <c r="E33" s="232"/>
      <c r="F33" s="232"/>
      <c r="G33" s="232"/>
      <c r="H33" s="232"/>
      <c r="I33" s="60" t="s">
        <v>26</v>
      </c>
      <c r="J33" s="64"/>
      <c r="K33" s="46"/>
      <c r="L33" s="10"/>
    </row>
    <row r="34" spans="1:12" ht="15" x14ac:dyDescent="0.25">
      <c r="A34" s="46"/>
      <c r="B34" s="53">
        <v>7</v>
      </c>
      <c r="C34" s="232" t="s">
        <v>207</v>
      </c>
      <c r="D34" s="232"/>
      <c r="E34" s="232"/>
      <c r="F34" s="232"/>
      <c r="G34" s="232"/>
      <c r="H34" s="232"/>
      <c r="I34" s="60" t="s">
        <v>27</v>
      </c>
      <c r="J34" s="64"/>
      <c r="K34" s="46"/>
      <c r="L34" s="10"/>
    </row>
    <row r="35" spans="1:12" ht="15" x14ac:dyDescent="0.25">
      <c r="A35" s="46"/>
      <c r="B35" s="53">
        <v>8</v>
      </c>
      <c r="C35" s="232" t="s">
        <v>208</v>
      </c>
      <c r="D35" s="232"/>
      <c r="E35" s="232"/>
      <c r="F35" s="232"/>
      <c r="G35" s="232"/>
      <c r="H35" s="232"/>
      <c r="I35" s="60" t="s">
        <v>27</v>
      </c>
      <c r="J35" s="64"/>
      <c r="K35" s="46"/>
      <c r="L35" s="10"/>
    </row>
    <row r="36" spans="1:12" ht="15" x14ac:dyDescent="0.25">
      <c r="A36" s="46"/>
      <c r="B36" s="53">
        <v>9</v>
      </c>
      <c r="C36" s="232" t="s">
        <v>209</v>
      </c>
      <c r="D36" s="232"/>
      <c r="E36" s="232"/>
      <c r="F36" s="232"/>
      <c r="G36" s="232"/>
      <c r="H36" s="232"/>
      <c r="I36" s="60" t="s">
        <v>27</v>
      </c>
      <c r="J36" s="64"/>
      <c r="K36" s="46"/>
      <c r="L36" s="10"/>
    </row>
    <row r="37" spans="1:12" ht="15" x14ac:dyDescent="0.25">
      <c r="A37" s="46"/>
      <c r="B37" s="53">
        <v>10</v>
      </c>
      <c r="C37" s="232" t="s">
        <v>210</v>
      </c>
      <c r="D37" s="232"/>
      <c r="E37" s="232"/>
      <c r="F37" s="232"/>
      <c r="G37" s="232"/>
      <c r="H37" s="232"/>
      <c r="I37" s="60" t="s">
        <v>27</v>
      </c>
      <c r="J37" s="64"/>
      <c r="K37" s="46"/>
      <c r="L37" s="10"/>
    </row>
    <row r="38" spans="1:12" ht="15" x14ac:dyDescent="0.25">
      <c r="A38" s="46"/>
      <c r="B38" s="48"/>
      <c r="C38" s="44"/>
      <c r="D38" s="44"/>
      <c r="E38" s="44"/>
      <c r="F38" s="44"/>
      <c r="G38" s="44"/>
      <c r="H38" s="73" t="s">
        <v>1</v>
      </c>
      <c r="I38" s="77">
        <f>ROUND(COUNTIF(I28:I37,"ja")*10/10,0)</f>
        <v>4</v>
      </c>
      <c r="J38" s="122"/>
      <c r="K38" s="46"/>
      <c r="L38" s="10" t="s">
        <v>5</v>
      </c>
    </row>
    <row r="39" spans="1:12" ht="25" x14ac:dyDescent="0.25">
      <c r="A39" s="46"/>
      <c r="B39" s="52" t="str">
        <f>'Bepaal beheersing (CSA)'!B92</f>
        <v>Waardeketen (stakeholders) versus risico's</v>
      </c>
      <c r="C39" s="27"/>
      <c r="D39" s="27"/>
      <c r="E39" s="27"/>
      <c r="F39" s="27"/>
      <c r="G39" s="27"/>
      <c r="H39" s="27"/>
      <c r="I39" s="76" t="s">
        <v>158</v>
      </c>
      <c r="J39" s="121" t="s">
        <v>6</v>
      </c>
      <c r="K39" s="46"/>
      <c r="L39" s="10"/>
    </row>
    <row r="40" spans="1:12" ht="15" x14ac:dyDescent="0.25">
      <c r="A40" s="46"/>
      <c r="B40" s="53">
        <v>1</v>
      </c>
      <c r="C40" s="232" t="s">
        <v>211</v>
      </c>
      <c r="D40" s="232"/>
      <c r="E40" s="232"/>
      <c r="F40" s="232"/>
      <c r="G40" s="232"/>
      <c r="H40" s="232"/>
      <c r="I40" s="60" t="s">
        <v>26</v>
      </c>
      <c r="J40" s="65"/>
      <c r="K40" s="46"/>
      <c r="L40" s="10"/>
    </row>
    <row r="41" spans="1:12" ht="15" x14ac:dyDescent="0.25">
      <c r="A41" s="46"/>
      <c r="B41" s="53">
        <v>2</v>
      </c>
      <c r="C41" s="232" t="s">
        <v>212</v>
      </c>
      <c r="D41" s="232"/>
      <c r="E41" s="232"/>
      <c r="F41" s="232"/>
      <c r="G41" s="232"/>
      <c r="H41" s="232"/>
      <c r="I41" s="60" t="s">
        <v>27</v>
      </c>
      <c r="J41" s="65"/>
      <c r="K41" s="46"/>
      <c r="L41" s="10"/>
    </row>
    <row r="42" spans="1:12" ht="32.15" customHeight="1" x14ac:dyDescent="0.25">
      <c r="A42" s="46"/>
      <c r="B42" s="53">
        <v>3</v>
      </c>
      <c r="C42" s="232" t="s">
        <v>288</v>
      </c>
      <c r="D42" s="232"/>
      <c r="E42" s="232"/>
      <c r="F42" s="232"/>
      <c r="G42" s="232"/>
      <c r="H42" s="232"/>
      <c r="I42" s="60" t="s">
        <v>26</v>
      </c>
      <c r="J42" s="65"/>
      <c r="K42" s="46"/>
      <c r="L42" s="10"/>
    </row>
    <row r="43" spans="1:12" ht="15" x14ac:dyDescent="0.25">
      <c r="A43" s="46"/>
      <c r="B43" s="53">
        <v>4</v>
      </c>
      <c r="C43" s="232" t="s">
        <v>289</v>
      </c>
      <c r="D43" s="232"/>
      <c r="E43" s="232"/>
      <c r="F43" s="232"/>
      <c r="G43" s="232"/>
      <c r="H43" s="232"/>
      <c r="I43" s="60" t="s">
        <v>27</v>
      </c>
      <c r="J43" s="65"/>
      <c r="K43" s="46"/>
      <c r="L43" s="10"/>
    </row>
    <row r="44" spans="1:12" ht="15" x14ac:dyDescent="0.25">
      <c r="A44" s="46"/>
      <c r="B44" s="53">
        <v>5</v>
      </c>
      <c r="C44" s="232" t="s">
        <v>213</v>
      </c>
      <c r="D44" s="232"/>
      <c r="E44" s="232"/>
      <c r="F44" s="232"/>
      <c r="G44" s="232"/>
      <c r="H44" s="232"/>
      <c r="I44" s="60" t="s">
        <v>26</v>
      </c>
      <c r="J44" s="65"/>
      <c r="K44" s="46"/>
      <c r="L44" s="10"/>
    </row>
    <row r="45" spans="1:12" ht="15" x14ac:dyDescent="0.25">
      <c r="A45" s="46"/>
      <c r="B45" s="53">
        <v>6</v>
      </c>
      <c r="C45" s="232" t="s">
        <v>214</v>
      </c>
      <c r="D45" s="230"/>
      <c r="E45" s="230"/>
      <c r="F45" s="230"/>
      <c r="G45" s="230"/>
      <c r="H45" s="230"/>
      <c r="I45" s="60" t="s">
        <v>26</v>
      </c>
      <c r="J45" s="65"/>
      <c r="K45" s="46"/>
      <c r="L45" s="10"/>
    </row>
    <row r="46" spans="1:12" ht="15" x14ac:dyDescent="0.25">
      <c r="A46" s="46"/>
      <c r="B46" s="48" t="s">
        <v>18</v>
      </c>
      <c r="C46" s="44"/>
      <c r="D46" s="44"/>
      <c r="E46" s="44"/>
      <c r="F46" s="44"/>
      <c r="G46" s="44"/>
      <c r="H46" s="73" t="s">
        <v>1</v>
      </c>
      <c r="I46" s="77">
        <f>ROUND(COUNTIF(I40:I45,"ja")*10/6,0)</f>
        <v>7</v>
      </c>
      <c r="J46" s="122"/>
      <c r="K46" s="46"/>
      <c r="L46" s="10" t="s">
        <v>5</v>
      </c>
    </row>
    <row r="47" spans="1:12" ht="25" x14ac:dyDescent="0.25">
      <c r="A47" s="46"/>
      <c r="B47" s="52" t="str">
        <f>'Bepaal beheersing (CSA)'!B93</f>
        <v>Inzicht in technologielandschap</v>
      </c>
      <c r="C47" s="27"/>
      <c r="D47" s="27"/>
      <c r="E47" s="27"/>
      <c r="F47" s="27"/>
      <c r="G47" s="27"/>
      <c r="H47" s="27"/>
      <c r="I47" s="76" t="s">
        <v>158</v>
      </c>
      <c r="J47" s="121" t="s">
        <v>6</v>
      </c>
      <c r="K47" s="46"/>
      <c r="L47" s="10"/>
    </row>
    <row r="48" spans="1:12" ht="15" x14ac:dyDescent="0.25">
      <c r="A48" s="46"/>
      <c r="B48" s="53">
        <v>1</v>
      </c>
      <c r="C48" s="232" t="s">
        <v>215</v>
      </c>
      <c r="D48" s="232"/>
      <c r="E48" s="232"/>
      <c r="F48" s="232"/>
      <c r="G48" s="232"/>
      <c r="H48" s="232"/>
      <c r="I48" s="60" t="s">
        <v>26</v>
      </c>
      <c r="J48" s="65"/>
      <c r="K48" s="46"/>
      <c r="L48" s="10"/>
    </row>
    <row r="49" spans="1:12" ht="15" x14ac:dyDescent="0.25">
      <c r="A49" s="46"/>
      <c r="B49" s="53">
        <v>2</v>
      </c>
      <c r="C49" s="232" t="s">
        <v>216</v>
      </c>
      <c r="D49" s="230"/>
      <c r="E49" s="230"/>
      <c r="F49" s="230"/>
      <c r="G49" s="230"/>
      <c r="H49" s="230"/>
      <c r="I49" s="60" t="s">
        <v>27</v>
      </c>
      <c r="J49" s="65"/>
      <c r="K49" s="46"/>
      <c r="L49" s="10"/>
    </row>
    <row r="50" spans="1:12" ht="15" x14ac:dyDescent="0.25">
      <c r="A50" s="46"/>
      <c r="B50" s="53">
        <v>3</v>
      </c>
      <c r="C50" s="232" t="s">
        <v>217</v>
      </c>
      <c r="D50" s="232"/>
      <c r="E50" s="232"/>
      <c r="F50" s="232"/>
      <c r="G50" s="232"/>
      <c r="H50" s="232"/>
      <c r="I50" s="60" t="s">
        <v>26</v>
      </c>
      <c r="J50" s="65"/>
      <c r="K50" s="46"/>
      <c r="L50" s="10"/>
    </row>
    <row r="51" spans="1:12" ht="15" x14ac:dyDescent="0.25">
      <c r="A51" s="46"/>
      <c r="B51" s="53">
        <v>4</v>
      </c>
      <c r="C51" s="232" t="s">
        <v>218</v>
      </c>
      <c r="D51" s="232"/>
      <c r="E51" s="232"/>
      <c r="F51" s="232"/>
      <c r="G51" s="232"/>
      <c r="H51" s="232"/>
      <c r="I51" s="60" t="s">
        <v>27</v>
      </c>
      <c r="J51" s="65"/>
      <c r="K51" s="46"/>
      <c r="L51" s="10"/>
    </row>
    <row r="52" spans="1:12" ht="15" x14ac:dyDescent="0.25">
      <c r="A52" s="46"/>
      <c r="B52" s="53">
        <v>5</v>
      </c>
      <c r="C52" s="232" t="s">
        <v>219</v>
      </c>
      <c r="D52" s="232"/>
      <c r="E52" s="232"/>
      <c r="F52" s="232"/>
      <c r="G52" s="232"/>
      <c r="H52" s="232"/>
      <c r="I52" s="60" t="s">
        <v>27</v>
      </c>
      <c r="J52" s="65"/>
      <c r="K52" s="46"/>
      <c r="L52" s="10"/>
    </row>
    <row r="53" spans="1:12" ht="15" x14ac:dyDescent="0.25">
      <c r="A53" s="46"/>
      <c r="B53" s="53">
        <v>6</v>
      </c>
      <c r="C53" s="232" t="s">
        <v>220</v>
      </c>
      <c r="D53" s="230"/>
      <c r="E53" s="230"/>
      <c r="F53" s="230"/>
      <c r="G53" s="230"/>
      <c r="H53" s="230"/>
      <c r="I53" s="60" t="s">
        <v>26</v>
      </c>
      <c r="J53" s="65"/>
      <c r="K53" s="46"/>
      <c r="L53" s="10"/>
    </row>
    <row r="54" spans="1:12" ht="15" x14ac:dyDescent="0.25">
      <c r="A54" s="46"/>
      <c r="B54" s="53">
        <v>7</v>
      </c>
      <c r="C54" s="232" t="s">
        <v>221</v>
      </c>
      <c r="D54" s="230"/>
      <c r="E54" s="230"/>
      <c r="F54" s="230"/>
      <c r="G54" s="230"/>
      <c r="H54" s="230"/>
      <c r="I54" s="60" t="s">
        <v>26</v>
      </c>
      <c r="J54" s="65"/>
      <c r="K54" s="46"/>
      <c r="L54" s="10"/>
    </row>
    <row r="55" spans="1:12" ht="15" x14ac:dyDescent="0.25">
      <c r="A55" s="46"/>
      <c r="B55" s="53">
        <v>8</v>
      </c>
      <c r="C55" s="44" t="s">
        <v>222</v>
      </c>
      <c r="D55" s="44"/>
      <c r="E55" s="44"/>
      <c r="F55" s="44"/>
      <c r="G55" s="44"/>
      <c r="H55" s="44"/>
      <c r="I55" s="60" t="s">
        <v>27</v>
      </c>
      <c r="J55" s="65"/>
      <c r="K55" s="46"/>
      <c r="L55" s="10"/>
    </row>
    <row r="56" spans="1:12" ht="15" x14ac:dyDescent="0.25">
      <c r="A56" s="46"/>
      <c r="B56" s="53">
        <v>9</v>
      </c>
      <c r="C56" s="44" t="s">
        <v>223</v>
      </c>
      <c r="D56" s="44"/>
      <c r="E56" s="44"/>
      <c r="F56" s="44"/>
      <c r="G56" s="44"/>
      <c r="H56" s="44"/>
      <c r="I56" s="60" t="s">
        <v>27</v>
      </c>
      <c r="J56" s="65"/>
      <c r="K56" s="46"/>
      <c r="L56" s="10"/>
    </row>
    <row r="57" spans="1:12" ht="15" x14ac:dyDescent="0.25">
      <c r="A57" s="46"/>
      <c r="B57" s="48" t="s">
        <v>18</v>
      </c>
      <c r="C57" s="44"/>
      <c r="D57" s="44"/>
      <c r="E57" s="44"/>
      <c r="F57" s="44"/>
      <c r="G57" s="44"/>
      <c r="H57" s="73" t="s">
        <v>1</v>
      </c>
      <c r="I57" s="77">
        <f>ROUND(COUNTIF(I48:I56,"ja")*10/9,0)</f>
        <v>4</v>
      </c>
      <c r="J57" s="122"/>
      <c r="K57" s="46"/>
      <c r="L57" s="10" t="s">
        <v>5</v>
      </c>
    </row>
    <row r="58" spans="1:12" ht="25" x14ac:dyDescent="0.25">
      <c r="A58" s="46"/>
      <c r="B58" s="52" t="str">
        <f>'Bepaal beheersing (CSA)'!B94</f>
        <v>Wet- en regelgeving</v>
      </c>
      <c r="C58" s="27"/>
      <c r="D58" s="27"/>
      <c r="E58" s="27"/>
      <c r="F58" s="27"/>
      <c r="G58" s="27"/>
      <c r="H58" s="27"/>
      <c r="I58" s="76" t="s">
        <v>158</v>
      </c>
      <c r="J58" s="121" t="s">
        <v>6</v>
      </c>
      <c r="K58" s="46"/>
      <c r="L58" s="10"/>
    </row>
    <row r="59" spans="1:12" ht="15" x14ac:dyDescent="0.25">
      <c r="A59" s="46"/>
      <c r="B59" s="53">
        <v>1</v>
      </c>
      <c r="C59" s="232" t="s">
        <v>290</v>
      </c>
      <c r="D59" s="232"/>
      <c r="E59" s="232"/>
      <c r="F59" s="232"/>
      <c r="G59" s="232"/>
      <c r="H59" s="232"/>
      <c r="I59" s="60" t="s">
        <v>26</v>
      </c>
      <c r="J59" s="65"/>
      <c r="K59" s="46"/>
      <c r="L59" s="10"/>
    </row>
    <row r="60" spans="1:12" ht="15" x14ac:dyDescent="0.25">
      <c r="A60" s="46"/>
      <c r="B60" s="53">
        <v>2</v>
      </c>
      <c r="C60" s="44" t="s">
        <v>291</v>
      </c>
      <c r="D60" s="61"/>
      <c r="E60" s="61"/>
      <c r="F60" s="61"/>
      <c r="G60" s="61"/>
      <c r="H60" s="61"/>
      <c r="I60" s="60" t="s">
        <v>27</v>
      </c>
      <c r="J60" s="65"/>
      <c r="K60" s="46"/>
      <c r="L60" s="10"/>
    </row>
    <row r="61" spans="1:12" ht="15" x14ac:dyDescent="0.25">
      <c r="A61" s="46"/>
      <c r="B61" s="53">
        <v>3</v>
      </c>
      <c r="C61" s="232" t="s">
        <v>263</v>
      </c>
      <c r="D61" s="230"/>
      <c r="E61" s="230"/>
      <c r="F61" s="230"/>
      <c r="G61" s="230"/>
      <c r="H61" s="230"/>
      <c r="I61" s="60" t="s">
        <v>27</v>
      </c>
      <c r="J61" s="65"/>
      <c r="K61" s="46"/>
      <c r="L61" s="10"/>
    </row>
    <row r="62" spans="1:12" ht="29.25" customHeight="1" x14ac:dyDescent="0.25">
      <c r="A62" s="46"/>
      <c r="B62" s="53">
        <v>4</v>
      </c>
      <c r="C62" s="232" t="s">
        <v>224</v>
      </c>
      <c r="D62" s="230"/>
      <c r="E62" s="230"/>
      <c r="F62" s="230"/>
      <c r="G62" s="230"/>
      <c r="H62" s="230"/>
      <c r="I62" s="60" t="s">
        <v>26</v>
      </c>
      <c r="J62" s="65"/>
      <c r="K62" s="46"/>
      <c r="L62" s="10"/>
    </row>
    <row r="63" spans="1:12" ht="15" x14ac:dyDescent="0.25">
      <c r="A63" s="46"/>
      <c r="B63" s="53">
        <v>5</v>
      </c>
      <c r="C63" s="232" t="s">
        <v>225</v>
      </c>
      <c r="D63" s="230"/>
      <c r="E63" s="230"/>
      <c r="F63" s="230"/>
      <c r="G63" s="230"/>
      <c r="H63" s="230"/>
      <c r="I63" s="60" t="s">
        <v>26</v>
      </c>
      <c r="J63" s="65"/>
      <c r="K63" s="46"/>
      <c r="L63" s="10"/>
    </row>
    <row r="64" spans="1:12" ht="15" x14ac:dyDescent="0.25">
      <c r="A64" s="46"/>
      <c r="B64" s="53">
        <v>6</v>
      </c>
      <c r="C64" s="232" t="s">
        <v>226</v>
      </c>
      <c r="D64" s="230"/>
      <c r="E64" s="230"/>
      <c r="F64" s="230"/>
      <c r="G64" s="230"/>
      <c r="H64" s="230"/>
      <c r="I64" s="60" t="s">
        <v>27</v>
      </c>
      <c r="J64" s="65"/>
      <c r="K64" s="46"/>
      <c r="L64" s="10"/>
    </row>
    <row r="65" spans="1:12" ht="15" x14ac:dyDescent="0.25">
      <c r="A65" s="46"/>
      <c r="B65" s="48"/>
      <c r="C65" s="44"/>
      <c r="D65" s="44"/>
      <c r="E65" s="44"/>
      <c r="F65" s="44"/>
      <c r="G65" s="44"/>
      <c r="H65" s="73" t="s">
        <v>1</v>
      </c>
      <c r="I65" s="77">
        <f>ROUND(COUNTIF(I59:I64,"ja")*10/6,0)</f>
        <v>5</v>
      </c>
      <c r="J65" s="122"/>
      <c r="K65" s="46"/>
      <c r="L65" s="10" t="s">
        <v>5</v>
      </c>
    </row>
    <row r="66" spans="1:12" ht="25" x14ac:dyDescent="0.25">
      <c r="A66" s="46"/>
      <c r="B66" s="52" t="str">
        <f>'Bepaal beheersing (CSA)'!B95</f>
        <v>Detectie</v>
      </c>
      <c r="C66" s="27"/>
      <c r="D66" s="27"/>
      <c r="E66" s="27"/>
      <c r="F66" s="27"/>
      <c r="G66" s="27"/>
      <c r="H66" s="27"/>
      <c r="I66" s="76" t="s">
        <v>158</v>
      </c>
      <c r="J66" s="121" t="s">
        <v>6</v>
      </c>
      <c r="K66" s="46"/>
      <c r="L66" s="10"/>
    </row>
    <row r="67" spans="1:12" ht="15" x14ac:dyDescent="0.25">
      <c r="A67" s="46"/>
      <c r="B67" s="53">
        <v>1</v>
      </c>
      <c r="C67" s="232" t="s">
        <v>227</v>
      </c>
      <c r="D67" s="232"/>
      <c r="E67" s="232"/>
      <c r="F67" s="232"/>
      <c r="G67" s="232"/>
      <c r="H67" s="232"/>
      <c r="I67" s="60" t="s">
        <v>27</v>
      </c>
      <c r="J67" s="65"/>
      <c r="K67" s="46"/>
      <c r="L67" s="10"/>
    </row>
    <row r="68" spans="1:12" ht="15" x14ac:dyDescent="0.25">
      <c r="A68" s="46"/>
      <c r="B68" s="53">
        <v>2</v>
      </c>
      <c r="C68" s="232" t="s">
        <v>228</v>
      </c>
      <c r="D68" s="232"/>
      <c r="E68" s="232"/>
      <c r="F68" s="232"/>
      <c r="G68" s="232"/>
      <c r="H68" s="232"/>
      <c r="I68" s="60" t="s">
        <v>27</v>
      </c>
      <c r="J68" s="65"/>
      <c r="K68" s="46"/>
      <c r="L68" s="10"/>
    </row>
    <row r="69" spans="1:12" ht="15" x14ac:dyDescent="0.25">
      <c r="A69" s="46"/>
      <c r="B69" s="53">
        <v>3</v>
      </c>
      <c r="C69" s="44" t="s">
        <v>229</v>
      </c>
      <c r="D69" s="61"/>
      <c r="E69" s="61"/>
      <c r="F69" s="61"/>
      <c r="G69" s="61"/>
      <c r="H69" s="61"/>
      <c r="I69" s="60" t="s">
        <v>27</v>
      </c>
      <c r="J69" s="65"/>
      <c r="K69" s="46"/>
      <c r="L69" s="10"/>
    </row>
    <row r="70" spans="1:12" ht="15" x14ac:dyDescent="0.25">
      <c r="A70" s="46"/>
      <c r="B70" s="53">
        <v>4</v>
      </c>
      <c r="C70" s="44" t="s">
        <v>230</v>
      </c>
      <c r="D70" s="61"/>
      <c r="E70" s="61"/>
      <c r="F70" s="61"/>
      <c r="G70" s="61"/>
      <c r="H70" s="61"/>
      <c r="I70" s="60" t="s">
        <v>27</v>
      </c>
      <c r="J70" s="65"/>
      <c r="K70" s="46"/>
      <c r="L70" s="10"/>
    </row>
    <row r="71" spans="1:12" ht="15" x14ac:dyDescent="0.25">
      <c r="A71" s="46"/>
      <c r="B71" s="53">
        <v>5</v>
      </c>
      <c r="C71" s="44" t="s">
        <v>231</v>
      </c>
      <c r="D71" s="61"/>
      <c r="E71" s="61"/>
      <c r="F71" s="61"/>
      <c r="G71" s="61"/>
      <c r="H71" s="61"/>
      <c r="I71" s="60" t="s">
        <v>27</v>
      </c>
      <c r="J71" s="65"/>
      <c r="K71" s="46"/>
      <c r="L71" s="10"/>
    </row>
    <row r="72" spans="1:12" ht="15" x14ac:dyDescent="0.25">
      <c r="A72" s="46"/>
      <c r="B72" s="53">
        <v>6</v>
      </c>
      <c r="C72" s="44" t="s">
        <v>232</v>
      </c>
      <c r="D72" s="61"/>
      <c r="E72" s="61"/>
      <c r="F72" s="61"/>
      <c r="G72" s="61"/>
      <c r="H72" s="61"/>
      <c r="I72" s="60" t="s">
        <v>26</v>
      </c>
      <c r="J72" s="65"/>
      <c r="K72" s="46"/>
      <c r="L72" s="10"/>
    </row>
    <row r="73" spans="1:12" ht="15" x14ac:dyDescent="0.25">
      <c r="A73" s="46"/>
      <c r="B73" s="53">
        <v>7</v>
      </c>
      <c r="C73" s="44" t="s">
        <v>233</v>
      </c>
      <c r="D73" s="61"/>
      <c r="E73" s="61"/>
      <c r="F73" s="61"/>
      <c r="G73" s="61"/>
      <c r="H73" s="61"/>
      <c r="I73" s="60" t="s">
        <v>27</v>
      </c>
      <c r="J73" s="65"/>
      <c r="K73" s="46"/>
      <c r="L73" s="10"/>
    </row>
    <row r="74" spans="1:12" ht="15" x14ac:dyDescent="0.25">
      <c r="A74" s="46"/>
      <c r="B74" s="53">
        <v>8</v>
      </c>
      <c r="C74" s="44" t="s">
        <v>234</v>
      </c>
      <c r="D74" s="61"/>
      <c r="E74" s="61"/>
      <c r="F74" s="61"/>
      <c r="G74" s="61"/>
      <c r="H74" s="61"/>
      <c r="I74" s="60" t="s">
        <v>26</v>
      </c>
      <c r="J74" s="65"/>
      <c r="K74" s="46"/>
      <c r="L74" s="10"/>
    </row>
    <row r="75" spans="1:12" ht="15" x14ac:dyDescent="0.25">
      <c r="A75" s="46"/>
      <c r="B75" s="48"/>
      <c r="C75" s="44"/>
      <c r="D75" s="44"/>
      <c r="E75" s="44"/>
      <c r="F75" s="44"/>
      <c r="G75" s="44"/>
      <c r="H75" s="73" t="s">
        <v>1</v>
      </c>
      <c r="I75" s="77">
        <f>ROUND(COUNTIF(I67:I74,"ja")*10/8,0)</f>
        <v>3</v>
      </c>
      <c r="J75" s="65"/>
      <c r="K75" s="46"/>
      <c r="L75" s="10"/>
    </row>
    <row r="76" spans="1:12" ht="25" x14ac:dyDescent="0.25">
      <c r="A76" s="46"/>
      <c r="B76" s="52" t="str">
        <f>'Bepaal beheersing (CSA)'!B96</f>
        <v>Reactie</v>
      </c>
      <c r="C76" s="27"/>
      <c r="D76" s="27"/>
      <c r="E76" s="27"/>
      <c r="F76" s="27"/>
      <c r="G76" s="27"/>
      <c r="H76" s="27"/>
      <c r="I76" s="76" t="s">
        <v>158</v>
      </c>
      <c r="J76" s="121" t="s">
        <v>6</v>
      </c>
      <c r="K76" s="46"/>
      <c r="L76" s="10"/>
    </row>
    <row r="77" spans="1:12" ht="15" x14ac:dyDescent="0.25">
      <c r="A77" s="46"/>
      <c r="B77" s="53">
        <v>1</v>
      </c>
      <c r="C77" s="232" t="s">
        <v>235</v>
      </c>
      <c r="D77" s="232"/>
      <c r="E77" s="232"/>
      <c r="F77" s="232"/>
      <c r="G77" s="232"/>
      <c r="H77" s="232"/>
      <c r="I77" s="60" t="s">
        <v>27</v>
      </c>
      <c r="J77" s="65"/>
      <c r="K77" s="46"/>
      <c r="L77" s="10"/>
    </row>
    <row r="78" spans="1:12" ht="15" x14ac:dyDescent="0.25">
      <c r="A78" s="46"/>
      <c r="B78" s="53">
        <v>2</v>
      </c>
      <c r="C78" s="44" t="s">
        <v>295</v>
      </c>
      <c r="D78" s="61"/>
      <c r="E78" s="61"/>
      <c r="F78" s="61"/>
      <c r="G78" s="61"/>
      <c r="H78" s="61"/>
      <c r="I78" s="60" t="s">
        <v>27</v>
      </c>
      <c r="J78" s="65"/>
      <c r="K78" s="46"/>
      <c r="L78" s="10"/>
    </row>
    <row r="79" spans="1:12" ht="15" x14ac:dyDescent="0.25">
      <c r="A79" s="46"/>
      <c r="B79" s="53">
        <v>3</v>
      </c>
      <c r="C79" s="230" t="s">
        <v>292</v>
      </c>
      <c r="D79" s="231"/>
      <c r="E79" s="231"/>
      <c r="F79" s="231"/>
      <c r="G79" s="231"/>
      <c r="H79" s="231"/>
      <c r="I79" s="60" t="s">
        <v>26</v>
      </c>
      <c r="J79" s="65"/>
      <c r="K79" s="46"/>
      <c r="L79" s="10"/>
    </row>
    <row r="80" spans="1:12" ht="15" x14ac:dyDescent="0.25">
      <c r="A80" s="46"/>
      <c r="B80" s="53">
        <v>4</v>
      </c>
      <c r="C80" s="232" t="s">
        <v>236</v>
      </c>
      <c r="D80" s="231"/>
      <c r="E80" s="231"/>
      <c r="F80" s="231"/>
      <c r="G80" s="231"/>
      <c r="H80" s="231"/>
      <c r="I80" s="60" t="s">
        <v>27</v>
      </c>
      <c r="J80" s="65"/>
      <c r="K80" s="46"/>
      <c r="L80" s="10"/>
    </row>
    <row r="81" spans="1:12" ht="15" x14ac:dyDescent="0.25">
      <c r="A81" s="46"/>
      <c r="B81" s="53">
        <v>5</v>
      </c>
      <c r="C81" s="44" t="s">
        <v>293</v>
      </c>
      <c r="D81" s="61"/>
      <c r="E81" s="61"/>
      <c r="F81" s="61"/>
      <c r="G81" s="61"/>
      <c r="H81" s="61"/>
      <c r="I81" s="60" t="s">
        <v>27</v>
      </c>
      <c r="J81" s="65"/>
      <c r="K81" s="46"/>
      <c r="L81" s="10"/>
    </row>
    <row r="82" spans="1:12" ht="15" x14ac:dyDescent="0.25">
      <c r="A82" s="46"/>
      <c r="B82" s="53">
        <v>6</v>
      </c>
      <c r="C82" s="44" t="s">
        <v>264</v>
      </c>
      <c r="D82" s="61"/>
      <c r="E82" s="61"/>
      <c r="F82" s="61"/>
      <c r="G82" s="61"/>
      <c r="H82" s="61"/>
      <c r="I82" s="60" t="s">
        <v>27</v>
      </c>
      <c r="J82" s="65"/>
      <c r="K82" s="46"/>
      <c r="L82" s="10"/>
    </row>
    <row r="83" spans="1:12" ht="15" x14ac:dyDescent="0.25">
      <c r="A83" s="46"/>
      <c r="B83" s="53">
        <v>7</v>
      </c>
      <c r="C83" s="44" t="s">
        <v>294</v>
      </c>
      <c r="D83" s="61"/>
      <c r="E83" s="61"/>
      <c r="F83" s="61"/>
      <c r="G83" s="61"/>
      <c r="H83" s="61"/>
      <c r="I83" s="60" t="s">
        <v>26</v>
      </c>
      <c r="J83" s="65"/>
      <c r="K83" s="46"/>
      <c r="L83" s="10"/>
    </row>
    <row r="84" spans="1:12" ht="15" x14ac:dyDescent="0.25">
      <c r="A84" s="46"/>
      <c r="B84" s="53">
        <v>8</v>
      </c>
      <c r="C84" s="44" t="s">
        <v>237</v>
      </c>
      <c r="D84" s="61"/>
      <c r="E84" s="61"/>
      <c r="F84" s="61"/>
      <c r="G84" s="61"/>
      <c r="H84" s="61"/>
      <c r="I84" s="60" t="s">
        <v>27</v>
      </c>
      <c r="J84" s="97"/>
      <c r="K84" s="46"/>
      <c r="L84" s="10"/>
    </row>
    <row r="85" spans="1:12" ht="15" x14ac:dyDescent="0.25">
      <c r="A85" s="46"/>
      <c r="B85" s="55"/>
      <c r="C85" s="66"/>
      <c r="D85" s="66"/>
      <c r="E85" s="66"/>
      <c r="F85" s="66"/>
      <c r="G85" s="66"/>
      <c r="H85" s="74" t="s">
        <v>1</v>
      </c>
      <c r="I85" s="75">
        <f>ROUND(COUNTIF(I77:I84,"ja")*10/8,0)</f>
        <v>3</v>
      </c>
      <c r="J85" s="98"/>
      <c r="K85" s="46"/>
      <c r="L85" s="10"/>
    </row>
    <row r="86" spans="1:12" ht="15" x14ac:dyDescent="0.3">
      <c r="A86" s="45"/>
      <c r="B86" s="67"/>
      <c r="C86" s="68"/>
      <c r="D86" s="68"/>
      <c r="E86" s="68"/>
      <c r="F86" s="68"/>
      <c r="G86" s="68"/>
      <c r="H86" s="68"/>
      <c r="I86" s="68"/>
      <c r="J86" s="69"/>
      <c r="K86" s="45"/>
      <c r="L86" s="9"/>
    </row>
    <row r="87" spans="1:12" ht="18" customHeight="1" x14ac:dyDescent="0.3">
      <c r="A87" s="45"/>
      <c r="B87" s="238" t="s">
        <v>34</v>
      </c>
      <c r="C87" s="238"/>
      <c r="D87" s="238"/>
      <c r="E87" s="238"/>
      <c r="F87" s="238"/>
      <c r="G87" s="238"/>
      <c r="H87" s="68"/>
      <c r="I87" s="68"/>
      <c r="J87" s="69"/>
      <c r="K87" s="45"/>
      <c r="L87" s="9"/>
    </row>
    <row r="88" spans="1:12" ht="15" x14ac:dyDescent="0.3">
      <c r="A88" s="45"/>
      <c r="B88" s="238"/>
      <c r="C88" s="238"/>
      <c r="D88" s="238"/>
      <c r="E88" s="238"/>
      <c r="F88" s="238"/>
      <c r="G88" s="238"/>
      <c r="H88" s="68"/>
      <c r="I88" s="68"/>
      <c r="J88" s="69"/>
      <c r="K88" s="45"/>
      <c r="L88" s="9"/>
    </row>
    <row r="89" spans="1:12" ht="15" x14ac:dyDescent="0.3">
      <c r="A89" s="45"/>
      <c r="B89" s="239" t="s">
        <v>148</v>
      </c>
      <c r="C89" s="240"/>
      <c r="D89" s="90" t="s">
        <v>160</v>
      </c>
      <c r="E89" s="235" t="s">
        <v>161</v>
      </c>
      <c r="F89" s="235"/>
      <c r="G89" s="235"/>
      <c r="H89" s="68"/>
      <c r="I89" s="68"/>
      <c r="J89" s="69"/>
      <c r="K89" s="45"/>
      <c r="L89" s="9"/>
    </row>
    <row r="90" spans="1:12" ht="55" customHeight="1" x14ac:dyDescent="0.3">
      <c r="A90" s="45"/>
      <c r="B90" s="160" t="s">
        <v>7</v>
      </c>
      <c r="C90" s="161"/>
      <c r="D90" s="94">
        <f>I26</f>
        <v>6</v>
      </c>
      <c r="E90" s="236" t="str">
        <f>IF(D90&gt;=7,'Berekening standaarden'!C5,(IF(D90&lt;4,'Berekening standaarden'!C4,'Berekening standaarden'!C3)))</f>
        <v>U lijkt uw risico's t.a.v. governance en organisatie niet volledig te beheersen. De normen van NIST CSF, ISO/IEC 27002, ISO/IEC 27002, ISACA COBIT, DNB controls, PCI/DSS en CCM bieden hier handvatten voor.</v>
      </c>
      <c r="F90" s="236"/>
      <c r="G90" s="237"/>
      <c r="H90" s="68"/>
      <c r="I90" s="68"/>
      <c r="J90" s="69"/>
      <c r="K90" s="45"/>
      <c r="L90" s="9"/>
    </row>
    <row r="91" spans="1:12" ht="55" customHeight="1" x14ac:dyDescent="0.3">
      <c r="A91" s="45"/>
      <c r="B91" s="162" t="s">
        <v>8</v>
      </c>
      <c r="C91" s="163"/>
      <c r="D91" s="94">
        <f>I38</f>
        <v>4</v>
      </c>
      <c r="E91" s="233" t="str">
        <f>IF(D91&gt;=7,'Berekening standaarden'!C5,(IF(D91&lt;4,'Berekening standaarden'!C7,'Berekening standaarden'!C6)))</f>
        <v>U lijkt uw risico's t.a.v. gedrag en cultuur niet volledig te beheersen. De normen van NIST CSF, ISACA COBIT, CIS controls en CCM bieden hier handvatten voor.</v>
      </c>
      <c r="F91" s="233"/>
      <c r="G91" s="234"/>
      <c r="H91" s="68"/>
      <c r="I91" s="68"/>
      <c r="J91" s="69"/>
      <c r="K91" s="45"/>
      <c r="L91" s="9"/>
    </row>
    <row r="92" spans="1:12" ht="55" customHeight="1" x14ac:dyDescent="0.3">
      <c r="A92" s="45"/>
      <c r="B92" s="162" t="s">
        <v>20</v>
      </c>
      <c r="C92" s="163"/>
      <c r="D92" s="94">
        <f>I46</f>
        <v>7</v>
      </c>
      <c r="E92" s="233" t="str">
        <f>IF(D92&gt;=7,'Berekening standaarden'!C8,(IF(D92&lt;4,'Berekening standaarden'!C10,'Berekening standaarden'!C9)))</f>
        <v>U lijkt zicht te hebben op uw waardeketen en stakeholders risico's en de beheersing daarvan.</v>
      </c>
      <c r="F92" s="233"/>
      <c r="G92" s="234"/>
      <c r="H92" s="68"/>
      <c r="I92" s="68"/>
      <c r="J92" s="69"/>
      <c r="K92" s="45"/>
      <c r="L92" s="9"/>
    </row>
    <row r="93" spans="1:12" ht="55" customHeight="1" x14ac:dyDescent="0.3">
      <c r="A93" s="45"/>
      <c r="B93" s="162" t="s">
        <v>9</v>
      </c>
      <c r="C93" s="164"/>
      <c r="D93" s="94">
        <f>I57</f>
        <v>4</v>
      </c>
      <c r="E93" s="233" t="str">
        <f>IF(D93&gt;=7,'Berekening standaarden'!C11,(IF(D93&lt;4,'Berekening standaarden'!C13,'Berekening standaarden'!C12)))</f>
        <v>U lijkt uw risico's t.a.v. technologielandschap niet volledig te beheersen. De normen van NIST CSF, ISACA COBIT, DNB controls en CIS controls bieden hier handvatten voor.</v>
      </c>
      <c r="F93" s="233"/>
      <c r="G93" s="234"/>
      <c r="H93" s="68"/>
      <c r="I93" s="68"/>
      <c r="J93" s="69"/>
      <c r="K93" s="45"/>
      <c r="L93" s="9"/>
    </row>
    <row r="94" spans="1:12" ht="55" customHeight="1" x14ac:dyDescent="0.3">
      <c r="A94" s="45"/>
      <c r="B94" s="162" t="s">
        <v>39</v>
      </c>
      <c r="C94" s="164"/>
      <c r="D94" s="94">
        <f>I65</f>
        <v>5</v>
      </c>
      <c r="E94" s="233" t="str">
        <f>IF(D94&gt;=7,'Berekening standaarden'!C14,(IF(D94&lt;4,'Berekening standaarden'!C16,'Berekening standaarden'!C15)))</f>
        <v>U lijkt uw risico's t.a.v. wet- en regelgeving niet volledig te beheersen. De normen van NIST CSF, ISACA COBIT en DNB controls bieden hier handvatten voor.</v>
      </c>
      <c r="F94" s="233"/>
      <c r="G94" s="234"/>
      <c r="H94" s="68"/>
      <c r="I94" s="68"/>
      <c r="J94" s="69"/>
      <c r="K94" s="45"/>
      <c r="L94" s="9"/>
    </row>
    <row r="95" spans="1:12" ht="55" customHeight="1" x14ac:dyDescent="0.3">
      <c r="A95" s="45"/>
      <c r="B95" s="171" t="s">
        <v>10</v>
      </c>
      <c r="C95" s="158"/>
      <c r="D95" s="94">
        <f>I75</f>
        <v>3</v>
      </c>
      <c r="E95" s="233" t="str">
        <f>IF(D95&gt;=7,'Berekening standaarden'!C17,(IF(D95&lt;4,'Berekening standaarden'!C19,'Berekening standaarden'!C18)))</f>
        <v>U lijkt uw risico's t.a.v. detectie niet te beheersen. De normen van NIST CSF, ISO/IEC 27002, ISACA COBIT, DNB controls, PCI/DSS en CIS controls bieden hier handvatten voor.</v>
      </c>
      <c r="F95" s="233"/>
      <c r="G95" s="234"/>
      <c r="H95" s="9"/>
      <c r="I95" s="43"/>
      <c r="J95" s="68"/>
      <c r="K95" s="45"/>
      <c r="L95" s="9"/>
    </row>
    <row r="96" spans="1:12" ht="55" customHeight="1" x14ac:dyDescent="0.3">
      <c r="A96" s="45"/>
      <c r="B96" s="157" t="s">
        <v>11</v>
      </c>
      <c r="C96" s="159"/>
      <c r="D96" s="94">
        <f>I85</f>
        <v>3</v>
      </c>
      <c r="E96" s="243" t="str">
        <f>IF(D96&gt;=7,'Berekening standaarden'!C20,(IF(D96&lt;4,'Berekening standaarden'!C22,'Berekening standaarden'!C21)))</f>
        <v>U lijkt uw risico's t.a.v. reactie niet te beheersen. De normen van NIST CSF, ISO/IEC 27002, ISACA COBIT, PCI/DSS en CIS controls bieden hier handvatten voor.</v>
      </c>
      <c r="F96" s="243"/>
      <c r="G96" s="243"/>
      <c r="H96" s="43"/>
      <c r="I96" s="43"/>
      <c r="J96" s="45"/>
      <c r="K96" s="45"/>
      <c r="L96" s="9"/>
    </row>
    <row r="97" spans="1:12" ht="55" customHeight="1" x14ac:dyDescent="0.3">
      <c r="A97" s="45"/>
      <c r="B97" s="241" t="s">
        <v>178</v>
      </c>
      <c r="C97" s="242"/>
      <c r="D97" s="94">
        <f>ROUND(AVERAGE(D90:D96),0)</f>
        <v>5</v>
      </c>
      <c r="E97" s="9"/>
      <c r="F97" s="44"/>
      <c r="G97" s="44"/>
      <c r="H97" s="43"/>
      <c r="I97" s="43"/>
      <c r="J97" s="45"/>
      <c r="K97" s="45"/>
      <c r="L97" s="9"/>
    </row>
    <row r="98" spans="1:12" ht="15" x14ac:dyDescent="0.3">
      <c r="A98" s="45"/>
      <c r="B98" s="45"/>
      <c r="C98" s="45"/>
      <c r="D98" s="45"/>
      <c r="E98" s="45"/>
      <c r="F98" s="43"/>
      <c r="G98" s="43"/>
      <c r="H98" s="43"/>
      <c r="I98" s="43"/>
      <c r="J98" s="45"/>
      <c r="K98" s="45"/>
      <c r="L98" s="9"/>
    </row>
    <row r="99" spans="1:12" ht="16.5" customHeight="1" x14ac:dyDescent="0.3">
      <c r="A99" s="45"/>
      <c r="B99" s="43"/>
      <c r="C99" s="183" t="s">
        <v>163</v>
      </c>
      <c r="D99" s="182" t="s">
        <v>278</v>
      </c>
      <c r="E99" s="43"/>
      <c r="F99" s="43"/>
      <c r="G99" s="43"/>
      <c r="H99" s="43"/>
      <c r="I99" s="43"/>
      <c r="J99" s="79"/>
      <c r="K99" s="45"/>
      <c r="L99" s="9"/>
    </row>
    <row r="100" spans="1:12" ht="16.5" customHeight="1" x14ac:dyDescent="0.3">
      <c r="A100" s="45"/>
      <c r="B100" s="43"/>
      <c r="C100" s="184" t="s">
        <v>275</v>
      </c>
      <c r="D100" s="94"/>
      <c r="E100" s="43"/>
      <c r="F100" s="43"/>
      <c r="G100" s="43"/>
      <c r="H100" s="43"/>
      <c r="I100" s="78"/>
      <c r="J100" s="45"/>
      <c r="K100" s="45"/>
      <c r="L100" s="9"/>
    </row>
    <row r="101" spans="1:12" ht="16.5" customHeight="1" x14ac:dyDescent="0.3">
      <c r="A101" s="45"/>
      <c r="B101" s="43"/>
      <c r="C101" s="184" t="s">
        <v>276</v>
      </c>
      <c r="D101" s="94"/>
      <c r="E101" s="43"/>
      <c r="F101" s="43"/>
      <c r="G101" s="43"/>
      <c r="H101" s="43"/>
      <c r="I101" s="43"/>
      <c r="J101" s="45"/>
      <c r="K101" s="45"/>
      <c r="L101" s="9"/>
    </row>
    <row r="102" spans="1:12" ht="16.5" customHeight="1" x14ac:dyDescent="0.3">
      <c r="A102" s="45"/>
      <c r="B102" s="43"/>
      <c r="C102" s="185" t="s">
        <v>277</v>
      </c>
      <c r="D102" s="94"/>
      <c r="E102" s="43"/>
      <c r="F102" s="43"/>
      <c r="G102" s="43"/>
      <c r="H102" s="43"/>
      <c r="I102" s="43"/>
      <c r="J102" s="45"/>
      <c r="K102" s="45"/>
      <c r="L102" s="9"/>
    </row>
    <row r="103" spans="1:12" ht="16.5" customHeight="1" x14ac:dyDescent="0.3">
      <c r="A103" s="44"/>
      <c r="B103" s="43"/>
      <c r="C103" s="43"/>
      <c r="D103" s="43"/>
      <c r="E103" s="43"/>
      <c r="F103" s="43"/>
      <c r="G103" s="43"/>
      <c r="H103" s="43"/>
      <c r="I103" s="43"/>
      <c r="J103" s="45"/>
      <c r="K103" s="45"/>
      <c r="L103" s="9"/>
    </row>
    <row r="104" spans="1:12" ht="16.5" customHeight="1" x14ac:dyDescent="0.3">
      <c r="A104" s="44"/>
      <c r="B104" s="43"/>
      <c r="C104" s="43"/>
      <c r="D104" s="43"/>
      <c r="E104" s="43"/>
      <c r="F104" s="43"/>
      <c r="G104" s="43"/>
      <c r="H104" s="43"/>
      <c r="I104" s="43"/>
      <c r="J104" s="45"/>
      <c r="K104" s="45"/>
      <c r="L104" s="9"/>
    </row>
    <row r="105" spans="1:12" ht="16.5" customHeight="1" x14ac:dyDescent="0.3">
      <c r="A105" s="44"/>
      <c r="B105" s="44"/>
      <c r="C105" s="43"/>
      <c r="D105" s="43"/>
      <c r="E105" s="44"/>
      <c r="F105" s="44"/>
      <c r="G105" s="44"/>
      <c r="H105" s="44"/>
      <c r="I105" s="44"/>
      <c r="J105" s="45"/>
      <c r="K105" s="45"/>
      <c r="L105" s="9"/>
    </row>
    <row r="106" spans="1:12" ht="15" hidden="1" customHeight="1" x14ac:dyDescent="0.25"/>
  </sheetData>
  <mergeCells count="52">
    <mergeCell ref="D1:F4"/>
    <mergeCell ref="B89:C89"/>
    <mergeCell ref="B97:C97"/>
    <mergeCell ref="E94:G94"/>
    <mergeCell ref="E95:G95"/>
    <mergeCell ref="E96:G96"/>
    <mergeCell ref="E93:G93"/>
    <mergeCell ref="C59:H59"/>
    <mergeCell ref="C61:H61"/>
    <mergeCell ref="C62:H62"/>
    <mergeCell ref="C63:H63"/>
    <mergeCell ref="C64:H64"/>
    <mergeCell ref="C67:H67"/>
    <mergeCell ref="C68:H68"/>
    <mergeCell ref="C77:H77"/>
    <mergeCell ref="E91:G91"/>
    <mergeCell ref="C35:H35"/>
    <mergeCell ref="C36:H36"/>
    <mergeCell ref="C37:H37"/>
    <mergeCell ref="C54:H54"/>
    <mergeCell ref="C41:H41"/>
    <mergeCell ref="C42:H42"/>
    <mergeCell ref="C43:H43"/>
    <mergeCell ref="C44:H44"/>
    <mergeCell ref="C45:H45"/>
    <mergeCell ref="C48:H48"/>
    <mergeCell ref="C49:H49"/>
    <mergeCell ref="C50:H50"/>
    <mergeCell ref="C51:H51"/>
    <mergeCell ref="C52:H52"/>
    <mergeCell ref="C53:H53"/>
    <mergeCell ref="E92:G92"/>
    <mergeCell ref="E89:G89"/>
    <mergeCell ref="E90:G90"/>
    <mergeCell ref="B87:G88"/>
    <mergeCell ref="C80:H80"/>
    <mergeCell ref="C79:H79"/>
    <mergeCell ref="C18:H18"/>
    <mergeCell ref="C19:H19"/>
    <mergeCell ref="C21:H21"/>
    <mergeCell ref="C22:H22"/>
    <mergeCell ref="C23:H23"/>
    <mergeCell ref="C40:H40"/>
    <mergeCell ref="C25:H25"/>
    <mergeCell ref="C28:H28"/>
    <mergeCell ref="C29:H29"/>
    <mergeCell ref="C30:H30"/>
    <mergeCell ref="C31:H31"/>
    <mergeCell ref="C32:H32"/>
    <mergeCell ref="C33:H33"/>
    <mergeCell ref="C24:H24"/>
    <mergeCell ref="C34:H34"/>
  </mergeCells>
  <conditionalFormatting sqref="D90:D97">
    <cfRule type="cellIs" dxfId="17" priority="13" operator="lessThanOrEqual">
      <formula>3</formula>
    </cfRule>
    <cfRule type="cellIs" dxfId="16" priority="14" operator="between">
      <formula>4</formula>
      <formula>6</formula>
    </cfRule>
    <cfRule type="cellIs" dxfId="15" priority="15" operator="greaterThanOrEqual">
      <formula>7</formula>
    </cfRule>
  </conditionalFormatting>
  <conditionalFormatting sqref="D100">
    <cfRule type="cellIs" dxfId="14" priority="10" operator="lessThanOrEqual">
      <formula>3</formula>
    </cfRule>
    <cfRule type="cellIs" dxfId="13" priority="11" operator="between">
      <formula>4</formula>
      <formula>6</formula>
    </cfRule>
  </conditionalFormatting>
  <conditionalFormatting sqref="D100:D101">
    <cfRule type="cellIs" dxfId="12" priority="6" operator="greaterThanOrEqual">
      <formula>7</formula>
    </cfRule>
  </conditionalFormatting>
  <conditionalFormatting sqref="D101">
    <cfRule type="cellIs" dxfId="11" priority="5" operator="lessThan">
      <formula>4</formula>
    </cfRule>
  </conditionalFormatting>
  <conditionalFormatting sqref="D102">
    <cfRule type="cellIs" dxfId="10" priority="3" operator="lessThan">
      <formula>7</formula>
    </cfRule>
  </conditionalFormatting>
  <conditionalFormatting sqref="I18:I25 I28:I37 I40:I45 I48:I56 I59:I64 I67:I74 I77:I84">
    <cfRule type="containsText" dxfId="9" priority="25" operator="containsText" text="Nee">
      <formula>NOT(ISERROR(SEARCH("Nee",I18)))</formula>
    </cfRule>
    <cfRule type="containsText" dxfId="8" priority="26" operator="containsText" text="Ja">
      <formula>NOT(ISERROR(SEARCH("Ja",I18)))</formula>
    </cfRule>
  </conditionalFormatting>
  <dataValidations count="1">
    <dataValidation type="list" allowBlank="1" showInputMessage="1" showErrorMessage="1" sqref="I18:I25 I77:I84 I67:I74 I59:I64 I48:I56 I40:I45 I28:I37" xr:uid="{00000000-0002-0000-0300-000000000000}">
      <formula1>$L$18:$L$19</formula1>
    </dataValidation>
  </dataValidations>
  <pageMargins left="0.7" right="0.7" top="0.75" bottom="0.75" header="0.3" footer="0.3"/>
  <pageSetup paperSize="9" orientation="portrait" r:id="rId1"/>
  <ignoredErrors>
    <ignoredError sqref="I85"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P48"/>
  <sheetViews>
    <sheetView zoomScaleNormal="100" workbookViewId="0">
      <selection activeCell="P48" sqref="P48"/>
    </sheetView>
  </sheetViews>
  <sheetFormatPr defaultColWidth="0" defaultRowHeight="12.5" zeroHeight="1" x14ac:dyDescent="0.25"/>
  <cols>
    <col min="1" max="1" width="4.7265625" customWidth="1"/>
    <col min="2" max="15" width="11" customWidth="1"/>
    <col min="16" max="16" width="4.7265625" customWidth="1"/>
    <col min="17" max="16384" width="11" hidden="1"/>
  </cols>
  <sheetData>
    <row r="1" spans="1:16" x14ac:dyDescent="0.25">
      <c r="A1" s="72"/>
      <c r="B1" s="72"/>
      <c r="C1" s="72"/>
      <c r="D1" s="72"/>
      <c r="E1" s="72"/>
      <c r="F1" s="72"/>
      <c r="G1" s="72"/>
      <c r="H1" s="72"/>
      <c r="I1" s="72"/>
      <c r="J1" s="72"/>
      <c r="K1" s="72"/>
      <c r="L1" s="72"/>
      <c r="M1" s="72"/>
      <c r="N1" s="72"/>
      <c r="O1" s="72"/>
      <c r="P1" s="72"/>
    </row>
    <row r="2" spans="1:16" x14ac:dyDescent="0.25">
      <c r="A2" s="72"/>
      <c r="B2" s="72"/>
      <c r="C2" s="72"/>
      <c r="D2" s="72"/>
      <c r="E2" s="72"/>
      <c r="F2" s="72"/>
      <c r="G2" s="72"/>
      <c r="H2" s="72"/>
      <c r="I2" s="72"/>
      <c r="J2" s="72"/>
      <c r="K2" s="72"/>
      <c r="L2" s="72"/>
      <c r="M2" s="72"/>
      <c r="N2" s="72"/>
      <c r="O2" s="72"/>
      <c r="P2" s="72"/>
    </row>
    <row r="3" spans="1:16" x14ac:dyDescent="0.25">
      <c r="A3" s="72"/>
      <c r="B3" s="72"/>
      <c r="C3" s="72"/>
      <c r="D3" s="72"/>
      <c r="E3" s="72"/>
      <c r="F3" s="72"/>
      <c r="G3" s="72"/>
      <c r="H3" s="72"/>
      <c r="I3" s="72"/>
      <c r="J3" s="72"/>
      <c r="K3" s="72"/>
      <c r="L3" s="72"/>
      <c r="M3" s="72"/>
      <c r="N3" s="72"/>
      <c r="O3" s="72"/>
      <c r="P3" s="72"/>
    </row>
    <row r="4" spans="1:16" x14ac:dyDescent="0.25">
      <c r="A4" s="72"/>
      <c r="B4" s="72"/>
      <c r="C4" s="72"/>
      <c r="D4" s="72"/>
      <c r="E4" s="72"/>
      <c r="F4" s="72"/>
      <c r="G4" s="72"/>
      <c r="H4" s="72"/>
      <c r="I4" s="72"/>
      <c r="J4" s="72"/>
      <c r="K4" s="72"/>
      <c r="L4" s="72"/>
      <c r="M4" s="72"/>
      <c r="N4" s="72"/>
      <c r="O4" s="72"/>
      <c r="P4" s="72"/>
    </row>
    <row r="5" spans="1:16" x14ac:dyDescent="0.25">
      <c r="A5" s="72"/>
      <c r="B5" s="72"/>
      <c r="C5" s="72"/>
      <c r="D5" s="72"/>
      <c r="E5" s="72"/>
      <c r="F5" s="72"/>
      <c r="G5" s="72"/>
      <c r="H5" s="72"/>
      <c r="I5" s="72"/>
      <c r="J5" s="72"/>
      <c r="K5" s="72"/>
      <c r="L5" s="72"/>
      <c r="M5" s="72"/>
      <c r="N5" s="72"/>
      <c r="O5" s="72"/>
      <c r="P5" s="72"/>
    </row>
    <row r="6" spans="1:16" x14ac:dyDescent="0.25">
      <c r="A6" s="72"/>
      <c r="B6" s="72"/>
      <c r="C6" s="72"/>
      <c r="D6" s="72"/>
      <c r="E6" s="72"/>
      <c r="F6" s="72"/>
      <c r="G6" s="72"/>
      <c r="H6" s="72"/>
      <c r="I6" s="72"/>
      <c r="J6" s="72"/>
      <c r="K6" s="72"/>
      <c r="L6" s="72"/>
      <c r="M6" s="72"/>
      <c r="N6" s="72"/>
      <c r="O6" s="72"/>
      <c r="P6" s="72"/>
    </row>
    <row r="7" spans="1:16" x14ac:dyDescent="0.25">
      <c r="A7" s="72"/>
      <c r="B7" s="72"/>
      <c r="C7" s="72"/>
      <c r="D7" s="72"/>
      <c r="E7" s="72"/>
      <c r="F7" s="72"/>
      <c r="G7" s="72"/>
      <c r="H7" s="72"/>
      <c r="I7" s="72"/>
      <c r="J7" s="72"/>
      <c r="K7" s="72"/>
      <c r="L7" s="72"/>
      <c r="M7" s="72"/>
      <c r="N7" s="72"/>
      <c r="O7" s="72"/>
      <c r="P7" s="71"/>
    </row>
    <row r="8" spans="1:16" x14ac:dyDescent="0.25">
      <c r="A8" s="72"/>
      <c r="B8" s="72"/>
      <c r="C8" s="72"/>
      <c r="D8" s="72"/>
      <c r="E8" s="72"/>
      <c r="F8" s="72"/>
      <c r="G8" s="72"/>
      <c r="H8" s="72"/>
      <c r="I8" s="72"/>
      <c r="J8" s="72"/>
      <c r="K8" s="72"/>
      <c r="L8" s="72"/>
      <c r="M8" s="72"/>
      <c r="N8" s="72"/>
      <c r="O8" s="72"/>
      <c r="P8" s="71"/>
    </row>
    <row r="9" spans="1:16" x14ac:dyDescent="0.25">
      <c r="A9" s="72"/>
      <c r="B9" s="72"/>
      <c r="C9" s="72"/>
      <c r="D9" s="72"/>
      <c r="E9" s="72"/>
      <c r="F9" s="72"/>
      <c r="G9" s="72"/>
      <c r="H9" s="72"/>
      <c r="I9" s="72"/>
      <c r="J9" s="72"/>
      <c r="K9" s="72"/>
      <c r="L9" s="72"/>
      <c r="M9" s="72"/>
      <c r="N9" s="72"/>
      <c r="O9" s="72"/>
      <c r="P9" s="71"/>
    </row>
    <row r="10" spans="1:16" x14ac:dyDescent="0.25">
      <c r="A10" s="72"/>
      <c r="B10" s="72"/>
      <c r="C10" s="72"/>
      <c r="D10" s="72"/>
      <c r="E10" s="72"/>
      <c r="F10" s="72"/>
      <c r="G10" s="72"/>
      <c r="H10" s="72"/>
      <c r="I10" s="72"/>
      <c r="J10" s="72"/>
      <c r="K10" s="72"/>
      <c r="L10" s="72"/>
      <c r="M10" s="72"/>
      <c r="N10" s="72"/>
      <c r="O10" s="72"/>
      <c r="P10" s="71"/>
    </row>
    <row r="11" spans="1:16" x14ac:dyDescent="0.25">
      <c r="A11" s="72"/>
      <c r="B11" s="72"/>
      <c r="C11" s="72"/>
      <c r="D11" s="72"/>
      <c r="E11" s="72"/>
      <c r="F11" s="72"/>
      <c r="G11" s="72"/>
      <c r="H11" s="72"/>
      <c r="I11" s="72"/>
      <c r="J11" s="72"/>
      <c r="K11" s="72"/>
      <c r="L11" s="72"/>
      <c r="M11" s="72"/>
      <c r="N11" s="72"/>
      <c r="O11" s="72"/>
      <c r="P11" s="71"/>
    </row>
    <row r="12" spans="1:16" x14ac:dyDescent="0.25">
      <c r="A12" s="72"/>
      <c r="B12" s="72"/>
      <c r="C12" s="72"/>
      <c r="D12" s="72"/>
      <c r="E12" s="72"/>
      <c r="F12" s="72"/>
      <c r="G12" s="72"/>
      <c r="H12" s="72"/>
      <c r="I12" s="72"/>
      <c r="J12" s="72"/>
      <c r="K12" s="72"/>
      <c r="L12" s="72"/>
      <c r="M12" s="72"/>
      <c r="N12" s="72"/>
      <c r="O12" s="72"/>
      <c r="P12" s="71"/>
    </row>
    <row r="13" spans="1:16" x14ac:dyDescent="0.25">
      <c r="A13" s="72"/>
      <c r="B13" s="72"/>
      <c r="C13" s="72"/>
      <c r="D13" s="72"/>
      <c r="E13" s="72"/>
      <c r="F13" s="72"/>
      <c r="G13" s="72"/>
      <c r="H13" s="72"/>
      <c r="I13" s="72"/>
      <c r="J13" s="72"/>
      <c r="K13" s="72"/>
      <c r="L13" s="72"/>
      <c r="M13" s="72"/>
      <c r="N13" s="72"/>
      <c r="O13" s="72"/>
      <c r="P13" s="72"/>
    </row>
    <row r="14" spans="1:16" x14ac:dyDescent="0.25">
      <c r="A14" s="72"/>
      <c r="B14" s="72"/>
      <c r="C14" s="72"/>
      <c r="D14" s="72"/>
      <c r="E14" s="72"/>
      <c r="F14" s="72"/>
      <c r="G14" s="72"/>
      <c r="H14" s="72"/>
      <c r="I14" s="72"/>
      <c r="J14" s="72"/>
      <c r="K14" s="72"/>
      <c r="L14" s="72"/>
      <c r="M14" s="72"/>
      <c r="N14" s="72"/>
      <c r="O14" s="72"/>
      <c r="P14" s="72"/>
    </row>
    <row r="15" spans="1:16" x14ac:dyDescent="0.25">
      <c r="A15" s="72"/>
      <c r="B15" s="72"/>
      <c r="C15" s="72"/>
      <c r="D15" s="72"/>
      <c r="E15" s="72"/>
      <c r="F15" s="72"/>
      <c r="G15" s="72"/>
      <c r="H15" s="72"/>
      <c r="I15" s="72"/>
      <c r="J15" s="72"/>
      <c r="K15" s="72"/>
      <c r="L15" s="72"/>
      <c r="M15" s="72"/>
      <c r="N15" s="72"/>
      <c r="O15" s="72"/>
      <c r="P15" s="72"/>
    </row>
    <row r="16" spans="1:16" x14ac:dyDescent="0.25">
      <c r="A16" s="72"/>
      <c r="B16" s="72"/>
      <c r="C16" s="72"/>
      <c r="D16" s="72"/>
      <c r="E16" s="72"/>
      <c r="F16" s="72"/>
      <c r="G16" s="72"/>
      <c r="H16" s="72"/>
      <c r="I16" s="72"/>
      <c r="J16" s="72"/>
      <c r="K16" s="72"/>
      <c r="L16" s="72"/>
      <c r="M16" s="72"/>
      <c r="N16" s="72"/>
      <c r="O16" s="72"/>
      <c r="P16" s="72"/>
    </row>
    <row r="17" spans="1:16" x14ac:dyDescent="0.25">
      <c r="A17" s="72"/>
      <c r="B17" s="72"/>
      <c r="C17" s="72"/>
      <c r="D17" s="72"/>
      <c r="E17" s="72"/>
      <c r="F17" s="72"/>
      <c r="G17" s="72"/>
      <c r="H17" s="72"/>
      <c r="I17" s="72"/>
      <c r="J17" s="72"/>
      <c r="K17" s="72"/>
      <c r="L17" s="72"/>
      <c r="M17" s="72"/>
      <c r="N17" s="72"/>
      <c r="O17" s="72"/>
      <c r="P17" s="71"/>
    </row>
    <row r="18" spans="1:16" x14ac:dyDescent="0.25">
      <c r="A18" s="72"/>
      <c r="B18" s="72"/>
      <c r="C18" s="72"/>
      <c r="D18" s="72"/>
      <c r="E18" s="72"/>
      <c r="F18" s="72"/>
      <c r="G18" s="72"/>
      <c r="H18" s="72"/>
      <c r="I18" s="72"/>
      <c r="J18" s="72"/>
      <c r="K18" s="72"/>
      <c r="L18" s="72"/>
      <c r="M18" s="72"/>
      <c r="N18" s="72"/>
      <c r="O18" s="72"/>
      <c r="P18" s="71"/>
    </row>
    <row r="19" spans="1:16" x14ac:dyDescent="0.25">
      <c r="A19" s="72"/>
      <c r="B19" s="72"/>
      <c r="C19" s="72"/>
      <c r="D19" s="72"/>
      <c r="E19" s="72"/>
      <c r="F19" s="72"/>
      <c r="G19" s="72"/>
      <c r="H19" s="72"/>
      <c r="I19" s="72"/>
      <c r="J19" s="72"/>
      <c r="K19" s="72"/>
      <c r="L19" s="72"/>
      <c r="M19" s="72"/>
      <c r="N19" s="72"/>
      <c r="O19" s="72"/>
      <c r="P19" s="72"/>
    </row>
    <row r="20" spans="1:16" x14ac:dyDescent="0.25">
      <c r="A20" s="72"/>
      <c r="B20" s="72"/>
      <c r="C20" s="72"/>
      <c r="D20" s="72"/>
      <c r="E20" s="72"/>
      <c r="F20" s="72"/>
      <c r="G20" s="72"/>
      <c r="H20" s="72"/>
      <c r="I20" s="72"/>
      <c r="J20" s="72"/>
      <c r="K20" s="72"/>
      <c r="L20" s="72"/>
      <c r="M20" s="72"/>
      <c r="N20" s="72"/>
      <c r="O20" s="72"/>
      <c r="P20" s="72"/>
    </row>
    <row r="21" spans="1:16" x14ac:dyDescent="0.25">
      <c r="A21" s="72"/>
      <c r="B21" s="72"/>
      <c r="C21" s="72"/>
      <c r="D21" s="72"/>
      <c r="E21" s="72"/>
      <c r="F21" s="72"/>
      <c r="G21" s="72"/>
      <c r="H21" s="72"/>
      <c r="I21" s="72"/>
      <c r="J21" s="72"/>
      <c r="K21" s="72"/>
      <c r="L21" s="72"/>
      <c r="M21" s="72"/>
      <c r="N21" s="72"/>
      <c r="O21" s="72"/>
      <c r="P21" s="71"/>
    </row>
    <row r="22" spans="1:16" x14ac:dyDescent="0.25">
      <c r="A22" s="72"/>
      <c r="B22" s="72"/>
      <c r="C22" s="72"/>
      <c r="D22" s="72"/>
      <c r="E22" s="72"/>
      <c r="F22" s="72"/>
      <c r="G22" s="72"/>
      <c r="H22" s="72"/>
      <c r="I22" s="72"/>
      <c r="J22" s="72"/>
      <c r="K22" s="72"/>
      <c r="L22" s="72"/>
      <c r="M22" s="72"/>
      <c r="N22" s="72"/>
      <c r="O22" s="72"/>
      <c r="P22" s="72"/>
    </row>
    <row r="23" spans="1:16" x14ac:dyDescent="0.25">
      <c r="A23" s="72"/>
      <c r="B23" s="72"/>
      <c r="C23" s="72"/>
      <c r="D23" s="72"/>
      <c r="E23" s="72"/>
      <c r="F23" s="72"/>
      <c r="G23" s="72"/>
      <c r="H23" s="72"/>
      <c r="I23" s="72"/>
      <c r="J23" s="72"/>
      <c r="K23" s="72"/>
      <c r="L23" s="72"/>
      <c r="M23" s="72"/>
      <c r="N23" s="72"/>
      <c r="O23" s="72"/>
      <c r="P23" s="72"/>
    </row>
    <row r="24" spans="1:16" x14ac:dyDescent="0.25">
      <c r="A24" s="72"/>
      <c r="B24" s="72"/>
      <c r="C24" s="72"/>
      <c r="D24" s="72"/>
      <c r="E24" s="72"/>
      <c r="F24" s="72"/>
      <c r="G24" s="72"/>
      <c r="H24" s="72"/>
      <c r="I24" s="72"/>
      <c r="J24" s="72"/>
      <c r="K24" s="72"/>
      <c r="L24" s="72"/>
      <c r="M24" s="72"/>
      <c r="N24" s="72"/>
      <c r="O24" s="72"/>
      <c r="P24" s="72"/>
    </row>
    <row r="25" spans="1:16" x14ac:dyDescent="0.25">
      <c r="A25" s="72"/>
      <c r="B25" s="72"/>
      <c r="C25" s="72"/>
      <c r="D25" s="72"/>
      <c r="E25" s="72"/>
      <c r="F25" s="72"/>
      <c r="G25" s="72"/>
      <c r="H25" s="72"/>
      <c r="I25" s="72"/>
      <c r="J25" s="72"/>
      <c r="K25" s="72"/>
      <c r="L25" s="72"/>
      <c r="M25" s="72"/>
      <c r="N25" s="72"/>
      <c r="O25" s="72"/>
      <c r="P25" s="72"/>
    </row>
    <row r="26" spans="1:16" x14ac:dyDescent="0.25">
      <c r="A26" s="72"/>
      <c r="B26" s="72"/>
      <c r="C26" s="72"/>
      <c r="D26" s="72"/>
      <c r="E26" s="72"/>
      <c r="F26" s="72"/>
      <c r="G26" s="72"/>
      <c r="H26" s="72"/>
      <c r="I26" s="72"/>
      <c r="J26" s="72"/>
      <c r="K26" s="72"/>
      <c r="L26" s="72"/>
      <c r="M26" s="72"/>
      <c r="N26" s="72"/>
      <c r="O26" s="72"/>
      <c r="P26" s="72"/>
    </row>
    <row r="27" spans="1:16" x14ac:dyDescent="0.25">
      <c r="A27" s="72"/>
      <c r="B27" s="72"/>
      <c r="C27" s="72"/>
      <c r="D27" s="72"/>
      <c r="E27" s="72"/>
      <c r="F27" s="72"/>
      <c r="G27" s="72"/>
      <c r="H27" s="72"/>
      <c r="I27" s="72"/>
      <c r="J27" s="72"/>
      <c r="K27" s="72"/>
      <c r="L27" s="72"/>
      <c r="M27" s="72"/>
      <c r="N27" s="72"/>
      <c r="O27" s="72"/>
      <c r="P27" s="72"/>
    </row>
    <row r="28" spans="1:16" x14ac:dyDescent="0.25">
      <c r="A28" s="72"/>
      <c r="B28" s="72"/>
      <c r="C28" s="72"/>
      <c r="D28" s="72"/>
      <c r="E28" s="72"/>
      <c r="F28" s="72"/>
      <c r="G28" s="72"/>
      <c r="H28" s="72"/>
      <c r="I28" s="72"/>
      <c r="J28" s="72"/>
      <c r="K28" s="72"/>
      <c r="L28" s="72"/>
      <c r="M28" s="72"/>
      <c r="N28" s="72"/>
      <c r="O28" s="72"/>
      <c r="P28" s="72"/>
    </row>
    <row r="29" spans="1:16" x14ac:dyDescent="0.25">
      <c r="A29" s="72"/>
      <c r="B29" s="72"/>
      <c r="C29" s="72"/>
      <c r="D29" s="72"/>
      <c r="E29" s="72"/>
      <c r="F29" s="72"/>
      <c r="G29" s="72"/>
      <c r="H29" s="72"/>
      <c r="I29" s="72"/>
      <c r="J29" s="72"/>
      <c r="K29" s="72"/>
      <c r="L29" s="72"/>
      <c r="M29" s="72"/>
      <c r="N29" s="72"/>
      <c r="O29" s="72"/>
      <c r="P29" s="72"/>
    </row>
    <row r="30" spans="1:16" x14ac:dyDescent="0.25">
      <c r="A30" s="72"/>
      <c r="B30" s="72"/>
      <c r="C30" s="72"/>
      <c r="D30" s="72"/>
      <c r="E30" s="72"/>
      <c r="F30" s="72"/>
      <c r="G30" s="72"/>
      <c r="H30" s="72"/>
      <c r="I30" s="72"/>
      <c r="J30" s="72"/>
      <c r="K30" s="72"/>
      <c r="L30" s="72"/>
      <c r="M30" s="72"/>
      <c r="N30" s="72"/>
      <c r="O30" s="72"/>
      <c r="P30" s="72"/>
    </row>
    <row r="31" spans="1:16" x14ac:dyDescent="0.25">
      <c r="A31" s="72"/>
      <c r="B31" s="72"/>
      <c r="C31" s="72"/>
      <c r="D31" s="72"/>
      <c r="E31" s="72"/>
      <c r="F31" s="72"/>
      <c r="G31" s="72"/>
      <c r="H31" s="72"/>
      <c r="I31" s="72"/>
      <c r="J31" s="72"/>
      <c r="K31" s="72"/>
      <c r="L31" s="72"/>
      <c r="M31" s="72"/>
      <c r="N31" s="72"/>
      <c r="O31" s="72"/>
      <c r="P31" s="72"/>
    </row>
    <row r="32" spans="1:16" x14ac:dyDescent="0.25">
      <c r="A32" s="72"/>
      <c r="B32" s="72"/>
      <c r="C32" s="72"/>
      <c r="D32" s="72"/>
      <c r="E32" s="72"/>
      <c r="F32" s="72"/>
      <c r="G32" s="72"/>
      <c r="H32" s="72"/>
      <c r="I32" s="72"/>
      <c r="J32" s="72"/>
      <c r="K32" s="72"/>
      <c r="L32" s="72"/>
      <c r="M32" s="72"/>
      <c r="N32" s="72"/>
      <c r="O32" s="72"/>
      <c r="P32" s="72"/>
    </row>
    <row r="33" spans="1:16" x14ac:dyDescent="0.25">
      <c r="A33" s="72"/>
      <c r="B33" s="72"/>
      <c r="C33" s="72"/>
      <c r="D33" s="72"/>
      <c r="E33" s="72"/>
      <c r="F33" s="72"/>
      <c r="G33" s="72"/>
      <c r="H33" s="72"/>
      <c r="I33" s="72"/>
      <c r="J33" s="72"/>
      <c r="K33" s="72"/>
      <c r="L33" s="72"/>
      <c r="M33" s="72"/>
      <c r="N33" s="72"/>
      <c r="O33" s="72"/>
      <c r="P33" s="72"/>
    </row>
    <row r="34" spans="1:16" x14ac:dyDescent="0.25">
      <c r="A34" s="72"/>
      <c r="B34" s="72"/>
      <c r="C34" s="72"/>
      <c r="D34" s="72"/>
      <c r="E34" s="72"/>
      <c r="F34" s="72"/>
      <c r="G34" s="72"/>
      <c r="H34" s="72"/>
      <c r="I34" s="72"/>
      <c r="J34" s="72"/>
      <c r="K34" s="72"/>
      <c r="L34" s="72"/>
      <c r="M34" s="72"/>
      <c r="N34" s="72"/>
      <c r="O34" s="72"/>
      <c r="P34" s="72"/>
    </row>
    <row r="35" spans="1:16" x14ac:dyDescent="0.25">
      <c r="A35" s="72"/>
      <c r="B35" s="72"/>
      <c r="C35" s="72"/>
      <c r="D35" s="72"/>
      <c r="E35" s="72"/>
      <c r="F35" s="72"/>
      <c r="G35" s="72"/>
      <c r="H35" s="72"/>
      <c r="I35" s="72"/>
      <c r="J35" s="72"/>
      <c r="K35" s="72"/>
      <c r="L35" s="72"/>
      <c r="M35" s="72"/>
      <c r="N35" s="72"/>
      <c r="O35" s="72"/>
      <c r="P35" s="72"/>
    </row>
    <row r="36" spans="1:16" x14ac:dyDescent="0.25">
      <c r="A36" s="72"/>
      <c r="B36" s="72"/>
      <c r="C36" s="72"/>
      <c r="D36" s="72"/>
      <c r="E36" s="72"/>
      <c r="F36" s="72"/>
      <c r="G36" s="72"/>
      <c r="H36" s="72"/>
      <c r="I36" s="72"/>
      <c r="J36" s="72"/>
      <c r="K36" s="72"/>
      <c r="L36" s="72"/>
      <c r="M36" s="72"/>
      <c r="N36" s="72"/>
      <c r="O36" s="72"/>
      <c r="P36" s="72"/>
    </row>
    <row r="37" spans="1:16" x14ac:dyDescent="0.25">
      <c r="A37" s="72"/>
      <c r="B37" s="72"/>
      <c r="C37" s="72"/>
      <c r="D37" s="72"/>
      <c r="E37" s="72"/>
      <c r="F37" s="72"/>
      <c r="G37" s="72"/>
      <c r="H37" s="72"/>
      <c r="I37" s="72"/>
      <c r="J37" s="72"/>
      <c r="K37" s="72"/>
      <c r="L37" s="72"/>
      <c r="M37" s="72"/>
      <c r="N37" s="72"/>
      <c r="O37" s="72"/>
      <c r="P37" s="72"/>
    </row>
    <row r="38" spans="1:16" x14ac:dyDescent="0.25">
      <c r="A38" s="72"/>
      <c r="B38" s="72"/>
      <c r="C38" s="72"/>
      <c r="D38" s="72"/>
      <c r="E38" s="72"/>
      <c r="F38" s="72"/>
      <c r="G38" s="72"/>
      <c r="H38" s="72"/>
      <c r="I38" s="72"/>
      <c r="J38" s="72"/>
      <c r="K38" s="72"/>
      <c r="L38" s="72"/>
      <c r="M38" s="72"/>
      <c r="N38" s="72"/>
      <c r="O38" s="72"/>
      <c r="P38" s="72"/>
    </row>
    <row r="39" spans="1:16" x14ac:dyDescent="0.25">
      <c r="A39" s="72"/>
      <c r="B39" s="72"/>
      <c r="C39" s="72"/>
      <c r="D39" s="72"/>
      <c r="E39" s="72"/>
      <c r="F39" s="72"/>
      <c r="G39" s="72"/>
      <c r="H39" s="72"/>
      <c r="I39" s="72"/>
      <c r="J39" s="72"/>
      <c r="K39" s="72"/>
      <c r="L39" s="72"/>
      <c r="M39" s="72"/>
      <c r="N39" s="72"/>
      <c r="O39" s="72"/>
      <c r="P39" s="72"/>
    </row>
    <row r="40" spans="1:16" x14ac:dyDescent="0.25">
      <c r="A40" s="72"/>
      <c r="B40" s="72"/>
      <c r="C40" s="72"/>
      <c r="D40" s="72"/>
      <c r="E40" s="72"/>
      <c r="F40" s="72"/>
      <c r="G40" s="72"/>
      <c r="H40" s="72"/>
      <c r="I40" s="72"/>
      <c r="J40" s="72"/>
      <c r="K40" s="72"/>
      <c r="L40" s="72"/>
      <c r="M40" s="72"/>
      <c r="N40" s="72"/>
      <c r="O40" s="72"/>
      <c r="P40" s="72"/>
    </row>
    <row r="41" spans="1:16" x14ac:dyDescent="0.25">
      <c r="A41" s="72"/>
      <c r="B41" s="72"/>
      <c r="C41" s="72"/>
      <c r="D41" s="72"/>
      <c r="E41" s="72"/>
      <c r="F41" s="72"/>
      <c r="G41" s="72"/>
      <c r="H41" s="72"/>
      <c r="I41" s="72"/>
      <c r="J41" s="72"/>
      <c r="K41" s="72"/>
      <c r="L41" s="72"/>
      <c r="M41" s="72"/>
      <c r="N41" s="72"/>
      <c r="O41" s="72"/>
      <c r="P41" s="72"/>
    </row>
    <row r="42" spans="1:16" x14ac:dyDescent="0.25">
      <c r="A42" s="72"/>
      <c r="B42" s="72"/>
      <c r="C42" s="72"/>
      <c r="D42" s="72"/>
      <c r="E42" s="72"/>
      <c r="F42" s="72"/>
      <c r="G42" s="72"/>
      <c r="H42" s="72"/>
      <c r="I42" s="72"/>
      <c r="J42" s="72"/>
      <c r="K42" s="72"/>
      <c r="L42" s="72"/>
      <c r="M42" s="72"/>
      <c r="N42" s="72"/>
      <c r="O42" s="72"/>
      <c r="P42" s="72"/>
    </row>
    <row r="43" spans="1:16" x14ac:dyDescent="0.25">
      <c r="A43" s="72"/>
      <c r="B43" s="72"/>
      <c r="C43" s="72"/>
      <c r="D43" s="72"/>
      <c r="E43" s="72"/>
      <c r="F43" s="72"/>
      <c r="G43" s="72"/>
      <c r="H43" s="72"/>
      <c r="I43" s="72"/>
      <c r="J43" s="72"/>
      <c r="K43" s="72"/>
      <c r="L43" s="72"/>
      <c r="M43" s="72"/>
      <c r="N43" s="72"/>
      <c r="O43" s="72"/>
      <c r="P43" s="72"/>
    </row>
    <row r="44" spans="1:16" x14ac:dyDescent="0.25">
      <c r="A44" s="72"/>
      <c r="B44" s="72"/>
      <c r="C44" s="72"/>
      <c r="D44" s="72"/>
      <c r="E44" s="72"/>
      <c r="F44" s="72"/>
      <c r="G44" s="72"/>
      <c r="H44" s="72"/>
      <c r="I44" s="72"/>
      <c r="J44" s="72"/>
      <c r="K44" s="72"/>
      <c r="L44" s="72"/>
      <c r="M44" s="72"/>
      <c r="N44" s="72"/>
      <c r="O44" s="72"/>
      <c r="P44" s="72"/>
    </row>
    <row r="45" spans="1:16" x14ac:dyDescent="0.25">
      <c r="A45" s="72"/>
      <c r="B45" s="72"/>
      <c r="C45" s="72"/>
      <c r="D45" s="72"/>
      <c r="E45" s="72"/>
      <c r="F45" s="72"/>
      <c r="G45" s="72"/>
      <c r="H45" s="72"/>
      <c r="I45" s="72"/>
      <c r="J45" s="72"/>
      <c r="K45" s="72"/>
      <c r="L45" s="72"/>
      <c r="M45" s="72"/>
      <c r="N45" s="72"/>
      <c r="O45" s="72"/>
      <c r="P45" s="72"/>
    </row>
    <row r="46" spans="1:16" x14ac:dyDescent="0.25">
      <c r="A46" s="72"/>
      <c r="B46" s="72"/>
      <c r="C46" s="72"/>
      <c r="D46" s="72"/>
      <c r="E46" s="72"/>
      <c r="F46" s="72"/>
      <c r="G46" s="72"/>
      <c r="H46" s="72"/>
      <c r="I46" s="72"/>
      <c r="J46" s="72"/>
      <c r="K46" s="72"/>
      <c r="L46" s="72"/>
      <c r="M46" s="72"/>
      <c r="N46" s="72"/>
      <c r="O46" s="72"/>
      <c r="P46" s="72"/>
    </row>
    <row r="47" spans="1:16" x14ac:dyDescent="0.25">
      <c r="A47" s="72"/>
      <c r="B47" s="72"/>
      <c r="C47" s="72"/>
      <c r="D47" s="72"/>
      <c r="E47" s="72"/>
      <c r="F47" s="72"/>
      <c r="G47" s="72"/>
      <c r="H47" s="72"/>
      <c r="I47" s="72"/>
      <c r="J47" s="72"/>
      <c r="K47" s="72"/>
      <c r="L47" s="72"/>
      <c r="M47" s="72"/>
      <c r="N47" s="72"/>
      <c r="O47" s="72"/>
      <c r="P47" s="72"/>
    </row>
    <row r="48" spans="1:16" x14ac:dyDescent="0.25">
      <c r="A48" s="72"/>
      <c r="B48" s="72"/>
      <c r="C48" s="72"/>
      <c r="D48" s="72"/>
      <c r="E48" s="72"/>
      <c r="F48" s="72"/>
      <c r="G48" s="72"/>
      <c r="H48" s="72"/>
      <c r="I48" s="72"/>
      <c r="J48" s="72"/>
      <c r="K48" s="72"/>
      <c r="L48" s="72"/>
      <c r="M48" s="72"/>
      <c r="N48" s="72"/>
      <c r="O48" s="72"/>
      <c r="P48" s="72"/>
    </row>
  </sheetData>
  <sheetProtection algorithmName="SHA-512" hashValue="tiFWSCjtH765EhLpXJ9jBk0QgGPpFnrCKBVlg1rIqSL+6m5U/xvL2oR5Rt3m+mSAe7SZ+iAbdYxlKnMkUoaN3Q==" saltValue="QcmRS5ahkDGx8KzI/UaE8w==" spinCount="100000" sheet="1" objects="1" scenarios="1"/>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32"/>
  <sheetViews>
    <sheetView zoomScaleNormal="100" workbookViewId="0">
      <selection activeCell="J5" sqref="J5"/>
    </sheetView>
  </sheetViews>
  <sheetFormatPr defaultColWidth="0" defaultRowHeight="12.5" zeroHeight="1" x14ac:dyDescent="0.25"/>
  <cols>
    <col min="1" max="2" width="4.7265625" customWidth="1"/>
    <col min="3" max="3" width="44.26953125" customWidth="1"/>
    <col min="4" max="10" width="20.7265625" customWidth="1"/>
    <col min="11" max="11" width="10.1796875" customWidth="1"/>
    <col min="12" max="12" width="9" hidden="1" customWidth="1"/>
    <col min="13" max="13" width="14.26953125" hidden="1" customWidth="1"/>
    <col min="14" max="14" width="12.453125" hidden="1" customWidth="1"/>
    <col min="15" max="15" width="12.81640625" hidden="1" customWidth="1"/>
    <col min="16" max="16" width="8.26953125" hidden="1" customWidth="1"/>
    <col min="17" max="17" width="11.81640625" hidden="1" customWidth="1"/>
    <col min="18" max="18" width="4.453125" hidden="1" customWidth="1"/>
    <col min="19" max="19" width="10.1796875" hidden="1" customWidth="1"/>
    <col min="20" max="20" width="122.453125" hidden="1" customWidth="1"/>
    <col min="21" max="21" width="42.1796875" hidden="1" customWidth="1"/>
    <col min="22" max="16384" width="8.81640625" hidden="1"/>
  </cols>
  <sheetData>
    <row r="1" spans="1:20" ht="18" customHeight="1" x14ac:dyDescent="0.3">
      <c r="A1" s="80"/>
      <c r="B1" s="80"/>
      <c r="C1" s="45"/>
      <c r="D1" s="244" t="s">
        <v>21</v>
      </c>
      <c r="E1" s="244"/>
      <c r="F1" s="244"/>
      <c r="G1" s="45"/>
      <c r="H1" s="45"/>
      <c r="I1" s="45"/>
      <c r="J1" s="45"/>
      <c r="K1" s="45"/>
      <c r="L1" s="45"/>
      <c r="M1" s="45"/>
      <c r="N1" s="45"/>
      <c r="O1" s="45"/>
      <c r="P1" s="45"/>
      <c r="Q1" s="45"/>
      <c r="R1" s="45"/>
      <c r="S1" s="45"/>
      <c r="T1" s="72"/>
    </row>
    <row r="2" spans="1:20" ht="18" customHeight="1" x14ac:dyDescent="0.3">
      <c r="A2" s="80"/>
      <c r="B2" s="80"/>
      <c r="C2" s="45"/>
      <c r="D2" s="244"/>
      <c r="E2" s="244"/>
      <c r="F2" s="244"/>
      <c r="G2" s="45"/>
      <c r="H2" s="45"/>
      <c r="I2" s="45"/>
      <c r="J2" s="45"/>
      <c r="K2" s="45"/>
      <c r="L2" s="45"/>
      <c r="M2" s="45"/>
      <c r="N2" s="45"/>
      <c r="O2" s="45"/>
      <c r="P2" s="45"/>
      <c r="Q2" s="45"/>
      <c r="R2" s="45"/>
      <c r="S2" s="45"/>
      <c r="T2" s="96"/>
    </row>
    <row r="3" spans="1:20" ht="18" customHeight="1" x14ac:dyDescent="0.4">
      <c r="A3" s="81"/>
      <c r="B3" s="81"/>
      <c r="C3" s="45"/>
      <c r="D3" s="244"/>
      <c r="E3" s="244"/>
      <c r="F3" s="244"/>
      <c r="G3" s="45"/>
      <c r="H3" s="45"/>
      <c r="I3" s="45"/>
      <c r="J3" s="45"/>
      <c r="K3" s="45"/>
      <c r="L3" s="45"/>
      <c r="M3" s="45"/>
      <c r="N3" s="45"/>
      <c r="O3" s="45"/>
      <c r="P3" s="45"/>
      <c r="Q3" s="45"/>
      <c r="R3" s="45"/>
      <c r="S3" s="45"/>
      <c r="T3" s="72"/>
    </row>
    <row r="4" spans="1:20" ht="18" customHeight="1" x14ac:dyDescent="0.4">
      <c r="A4" s="81"/>
      <c r="B4" s="81"/>
      <c r="C4" s="45"/>
      <c r="D4" s="87">
        <v>1</v>
      </c>
      <c r="E4" s="87">
        <v>2</v>
      </c>
      <c r="F4" s="87">
        <v>3</v>
      </c>
      <c r="G4" s="87">
        <v>4</v>
      </c>
      <c r="H4" s="87">
        <v>5</v>
      </c>
      <c r="I4" s="87">
        <v>6</v>
      </c>
      <c r="J4" s="87">
        <v>7</v>
      </c>
      <c r="K4" s="87"/>
      <c r="L4" s="45"/>
      <c r="M4" s="45"/>
      <c r="N4" s="45"/>
      <c r="O4" s="45"/>
      <c r="P4" s="45"/>
      <c r="Q4" s="45"/>
      <c r="R4" s="45"/>
      <c r="S4" s="45"/>
      <c r="T4" s="72"/>
    </row>
    <row r="5" spans="1:20" ht="15" x14ac:dyDescent="0.3">
      <c r="A5" s="80"/>
      <c r="B5" s="169" t="s">
        <v>150</v>
      </c>
      <c r="C5" s="169" t="s">
        <v>148</v>
      </c>
      <c r="D5" s="135" t="s">
        <v>190</v>
      </c>
      <c r="E5" s="135" t="s">
        <v>168</v>
      </c>
      <c r="F5" s="135" t="s">
        <v>189</v>
      </c>
      <c r="G5" s="135" t="s">
        <v>192</v>
      </c>
      <c r="H5" s="135" t="s">
        <v>176</v>
      </c>
      <c r="I5" s="135" t="s">
        <v>191</v>
      </c>
      <c r="J5" s="135" t="s">
        <v>194</v>
      </c>
      <c r="K5" s="45"/>
      <c r="L5" s="82"/>
      <c r="M5" s="82"/>
      <c r="N5" s="82"/>
      <c r="O5" s="82"/>
      <c r="P5" s="82"/>
      <c r="Q5" s="82"/>
      <c r="R5" s="82"/>
      <c r="S5" s="82"/>
      <c r="T5" s="103" t="s">
        <v>33</v>
      </c>
    </row>
    <row r="6" spans="1:20" ht="20.149999999999999" customHeight="1" x14ac:dyDescent="0.25">
      <c r="A6" s="83"/>
      <c r="B6" s="172">
        <v>1</v>
      </c>
      <c r="C6" s="131" t="s">
        <v>7</v>
      </c>
      <c r="D6" s="132" t="s">
        <v>22</v>
      </c>
      <c r="E6" s="133" t="s">
        <v>22</v>
      </c>
      <c r="F6" s="133" t="s">
        <v>22</v>
      </c>
      <c r="G6" s="133" t="s">
        <v>22</v>
      </c>
      <c r="H6" s="133" t="s">
        <v>22</v>
      </c>
      <c r="I6" s="133">
        <v>0</v>
      </c>
      <c r="J6" s="133" t="s">
        <v>22</v>
      </c>
      <c r="K6" s="47"/>
      <c r="L6" s="88" t="str">
        <f t="shared" ref="L6" si="0">IF(D6="+",D$5,"")</f>
        <v>NIST CSF</v>
      </c>
      <c r="M6" s="88" t="str">
        <f t="shared" ref="M6:M12" si="1">IF(E6="+",E$5,"")</f>
        <v>ISO/IEC 27002</v>
      </c>
      <c r="N6" s="88" t="str">
        <f t="shared" ref="N6:N12" si="2">IF(F6="+",F$5,"")</f>
        <v>ISACA COBIT</v>
      </c>
      <c r="O6" s="88" t="str">
        <f t="shared" ref="O6:O12" si="3">IF(G6="+",G$5,"")</f>
        <v>DNB controls</v>
      </c>
      <c r="P6" s="88" t="str">
        <f t="shared" ref="P6:P12" si="4">IF(H6="+",H$5,"")</f>
        <v>PCI/DSS</v>
      </c>
      <c r="Q6" s="88" t="str">
        <f t="shared" ref="Q6:Q12" si="5">IF(I6="+",I$5,"")</f>
        <v/>
      </c>
      <c r="R6" s="88" t="str">
        <f t="shared" ref="R6:R12" si="6">IF(J6="+",J$5,"")</f>
        <v>CCM</v>
      </c>
      <c r="S6" s="88" t="str">
        <f t="shared" ref="S6:S12" si="7">IF(K6="+",K$5,"")</f>
        <v/>
      </c>
      <c r="T6" s="89" t="str">
        <f>CONCATENATE(L6&amp;", ",M6&amp;", ",M6&amp;", ",N6&amp;", ",O6&amp;", ",P6&amp;" en ",R6)</f>
        <v>NIST CSF, ISO/IEC 27002, ISO/IEC 27002, ISACA COBIT, DNB controls, PCI/DSS en CCM</v>
      </c>
    </row>
    <row r="7" spans="1:20" ht="20.149999999999999" customHeight="1" x14ac:dyDescent="0.25">
      <c r="A7" s="83"/>
      <c r="B7" s="172">
        <v>2</v>
      </c>
      <c r="C7" s="131" t="s">
        <v>8</v>
      </c>
      <c r="D7" s="132" t="s">
        <v>22</v>
      </c>
      <c r="E7" s="132">
        <v>0</v>
      </c>
      <c r="F7" s="132" t="s">
        <v>22</v>
      </c>
      <c r="G7" s="132" t="s">
        <v>23</v>
      </c>
      <c r="H7" s="132">
        <v>0</v>
      </c>
      <c r="I7" s="132" t="s">
        <v>22</v>
      </c>
      <c r="J7" s="132" t="s">
        <v>22</v>
      </c>
      <c r="K7" s="47"/>
      <c r="L7" s="88" t="str">
        <f t="shared" ref="L7:L12" si="8">IF(D7="+",D$5,"")</f>
        <v>NIST CSF</v>
      </c>
      <c r="M7" s="88" t="str">
        <f t="shared" si="1"/>
        <v/>
      </c>
      <c r="N7" s="88" t="str">
        <f t="shared" si="2"/>
        <v>ISACA COBIT</v>
      </c>
      <c r="O7" s="88" t="str">
        <f t="shared" si="3"/>
        <v/>
      </c>
      <c r="P7" s="88" t="str">
        <f t="shared" si="4"/>
        <v/>
      </c>
      <c r="Q7" s="88" t="str">
        <f t="shared" si="5"/>
        <v>CIS controls</v>
      </c>
      <c r="R7" s="88" t="str">
        <f t="shared" si="6"/>
        <v>CCM</v>
      </c>
      <c r="S7" s="88" t="str">
        <f t="shared" si="7"/>
        <v/>
      </c>
      <c r="T7" s="89" t="str">
        <f>CONCATENATE(L7&amp;", ",N7&amp;", ",Q7&amp;" en ",R7)</f>
        <v>NIST CSF, ISACA COBIT, CIS controls en CCM</v>
      </c>
    </row>
    <row r="8" spans="1:20" ht="20.149999999999999" customHeight="1" x14ac:dyDescent="0.25">
      <c r="A8" s="83"/>
      <c r="B8" s="172">
        <v>3</v>
      </c>
      <c r="C8" s="131" t="s">
        <v>20</v>
      </c>
      <c r="D8" s="132" t="s">
        <v>23</v>
      </c>
      <c r="E8" s="132">
        <v>0</v>
      </c>
      <c r="F8" s="132" t="s">
        <v>22</v>
      </c>
      <c r="G8" s="132" t="s">
        <v>22</v>
      </c>
      <c r="H8" s="132" t="s">
        <v>22</v>
      </c>
      <c r="I8" s="132">
        <v>0</v>
      </c>
      <c r="J8" s="132" t="s">
        <v>22</v>
      </c>
      <c r="K8" s="47"/>
      <c r="L8" s="88" t="str">
        <f t="shared" si="8"/>
        <v/>
      </c>
      <c r="M8" s="88" t="str">
        <f t="shared" si="1"/>
        <v/>
      </c>
      <c r="N8" s="88" t="str">
        <f t="shared" si="2"/>
        <v>ISACA COBIT</v>
      </c>
      <c r="O8" s="88" t="str">
        <f t="shared" si="3"/>
        <v>DNB controls</v>
      </c>
      <c r="P8" s="88" t="str">
        <f t="shared" si="4"/>
        <v>PCI/DSS</v>
      </c>
      <c r="Q8" s="88" t="str">
        <f t="shared" si="5"/>
        <v/>
      </c>
      <c r="R8" s="88" t="str">
        <f t="shared" si="6"/>
        <v>CCM</v>
      </c>
      <c r="S8" s="88" t="str">
        <f t="shared" si="7"/>
        <v/>
      </c>
      <c r="T8" s="89" t="str">
        <f>CONCATENATE(N8&amp;", ",O8&amp;", ",P8&amp;" en ",R8)</f>
        <v>ISACA COBIT, DNB controls, PCI/DSS en CCM</v>
      </c>
    </row>
    <row r="9" spans="1:20" ht="20.149999999999999" customHeight="1" x14ac:dyDescent="0.25">
      <c r="A9" s="83"/>
      <c r="B9" s="172">
        <v>4</v>
      </c>
      <c r="C9" s="131" t="s">
        <v>9</v>
      </c>
      <c r="D9" s="132" t="s">
        <v>22</v>
      </c>
      <c r="E9" s="132">
        <v>0</v>
      </c>
      <c r="F9" s="132" t="s">
        <v>22</v>
      </c>
      <c r="G9" s="132" t="s">
        <v>22</v>
      </c>
      <c r="H9" s="132" t="s">
        <v>23</v>
      </c>
      <c r="I9" s="132" t="s">
        <v>22</v>
      </c>
      <c r="J9" s="132" t="s">
        <v>23</v>
      </c>
      <c r="K9" s="47"/>
      <c r="L9" s="88" t="str">
        <f t="shared" si="8"/>
        <v>NIST CSF</v>
      </c>
      <c r="M9" s="88" t="str">
        <f t="shared" si="1"/>
        <v/>
      </c>
      <c r="N9" s="88" t="str">
        <f t="shared" si="2"/>
        <v>ISACA COBIT</v>
      </c>
      <c r="O9" s="88" t="str">
        <f t="shared" si="3"/>
        <v>DNB controls</v>
      </c>
      <c r="P9" s="88" t="str">
        <f t="shared" si="4"/>
        <v/>
      </c>
      <c r="Q9" s="88" t="str">
        <f t="shared" si="5"/>
        <v>CIS controls</v>
      </c>
      <c r="R9" s="88" t="str">
        <f t="shared" si="6"/>
        <v/>
      </c>
      <c r="S9" s="88" t="str">
        <f t="shared" si="7"/>
        <v/>
      </c>
      <c r="T9" s="89" t="str">
        <f>CONCATENATE(L9&amp;", ",N9&amp;", ",O9&amp;" en ",Q9)</f>
        <v>NIST CSF, ISACA COBIT, DNB controls en CIS controls</v>
      </c>
    </row>
    <row r="10" spans="1:20" ht="20.149999999999999" customHeight="1" x14ac:dyDescent="0.25">
      <c r="A10" s="83"/>
      <c r="B10" s="172">
        <v>5</v>
      </c>
      <c r="C10" s="131" t="s">
        <v>39</v>
      </c>
      <c r="D10" s="132" t="s">
        <v>22</v>
      </c>
      <c r="E10" s="132">
        <v>0</v>
      </c>
      <c r="F10" s="132" t="s">
        <v>22</v>
      </c>
      <c r="G10" s="132" t="s">
        <v>22</v>
      </c>
      <c r="H10" s="132" t="s">
        <v>23</v>
      </c>
      <c r="I10" s="132">
        <v>0</v>
      </c>
      <c r="J10" s="132" t="s">
        <v>23</v>
      </c>
      <c r="K10" s="47"/>
      <c r="L10" s="88" t="str">
        <f t="shared" si="8"/>
        <v>NIST CSF</v>
      </c>
      <c r="M10" s="88" t="str">
        <f t="shared" si="1"/>
        <v/>
      </c>
      <c r="N10" s="88" t="str">
        <f t="shared" si="2"/>
        <v>ISACA COBIT</v>
      </c>
      <c r="O10" s="88" t="str">
        <f t="shared" si="3"/>
        <v>DNB controls</v>
      </c>
      <c r="P10" s="88" t="str">
        <f t="shared" si="4"/>
        <v/>
      </c>
      <c r="Q10" s="88" t="str">
        <f t="shared" si="5"/>
        <v/>
      </c>
      <c r="R10" s="88" t="str">
        <f t="shared" si="6"/>
        <v/>
      </c>
      <c r="S10" s="88" t="str">
        <f t="shared" si="7"/>
        <v/>
      </c>
      <c r="T10" s="89" t="str">
        <f>CONCATENATE(L10&amp;", ",N10&amp;" en ",O10)</f>
        <v>NIST CSF, ISACA COBIT en DNB controls</v>
      </c>
    </row>
    <row r="11" spans="1:20" ht="20.149999999999999" customHeight="1" x14ac:dyDescent="0.25">
      <c r="A11" s="83"/>
      <c r="B11" s="172">
        <v>6</v>
      </c>
      <c r="C11" s="131" t="s">
        <v>10</v>
      </c>
      <c r="D11" s="132" t="s">
        <v>22</v>
      </c>
      <c r="E11" s="132" t="s">
        <v>22</v>
      </c>
      <c r="F11" s="132" t="s">
        <v>22</v>
      </c>
      <c r="G11" s="132" t="s">
        <v>22</v>
      </c>
      <c r="H11" s="132" t="s">
        <v>22</v>
      </c>
      <c r="I11" s="132" t="s">
        <v>22</v>
      </c>
      <c r="J11" s="132" t="s">
        <v>22</v>
      </c>
      <c r="K11" s="47"/>
      <c r="L11" s="88" t="str">
        <f t="shared" si="8"/>
        <v>NIST CSF</v>
      </c>
      <c r="M11" s="88" t="str">
        <f t="shared" si="1"/>
        <v>ISO/IEC 27002</v>
      </c>
      <c r="N11" s="88" t="str">
        <f t="shared" si="2"/>
        <v>ISACA COBIT</v>
      </c>
      <c r="O11" s="88" t="str">
        <f t="shared" si="3"/>
        <v>DNB controls</v>
      </c>
      <c r="P11" s="88" t="str">
        <f t="shared" si="4"/>
        <v>PCI/DSS</v>
      </c>
      <c r="Q11" s="88" t="str">
        <f t="shared" si="5"/>
        <v>CIS controls</v>
      </c>
      <c r="R11" s="88" t="str">
        <f t="shared" si="6"/>
        <v>CCM</v>
      </c>
      <c r="S11" s="88" t="str">
        <f t="shared" si="7"/>
        <v/>
      </c>
      <c r="T11" s="89" t="str">
        <f>CONCATENATE(L11&amp;", ",M11&amp;", ",N11&amp;", ",O11&amp;", ",P11&amp;" en ",Q11)</f>
        <v>NIST CSF, ISO/IEC 27002, ISACA COBIT, DNB controls, PCI/DSS en CIS controls</v>
      </c>
    </row>
    <row r="12" spans="1:20" ht="20.149999999999999" customHeight="1" x14ac:dyDescent="0.25">
      <c r="A12" s="83"/>
      <c r="B12" s="172">
        <v>7</v>
      </c>
      <c r="C12" s="131" t="s">
        <v>11</v>
      </c>
      <c r="D12" s="132" t="s">
        <v>22</v>
      </c>
      <c r="E12" s="134" t="s">
        <v>22</v>
      </c>
      <c r="F12" s="134" t="s">
        <v>22</v>
      </c>
      <c r="G12" s="134" t="s">
        <v>23</v>
      </c>
      <c r="H12" s="134" t="s">
        <v>22</v>
      </c>
      <c r="I12" s="134" t="s">
        <v>22</v>
      </c>
      <c r="J12" s="134" t="s">
        <v>23</v>
      </c>
      <c r="K12" s="47"/>
      <c r="L12" s="88" t="str">
        <f t="shared" si="8"/>
        <v>NIST CSF</v>
      </c>
      <c r="M12" s="88" t="str">
        <f t="shared" si="1"/>
        <v>ISO/IEC 27002</v>
      </c>
      <c r="N12" s="88" t="str">
        <f t="shared" si="2"/>
        <v>ISACA COBIT</v>
      </c>
      <c r="O12" s="88" t="str">
        <f t="shared" si="3"/>
        <v/>
      </c>
      <c r="P12" s="88" t="str">
        <f t="shared" si="4"/>
        <v>PCI/DSS</v>
      </c>
      <c r="Q12" s="88" t="str">
        <f t="shared" si="5"/>
        <v>CIS controls</v>
      </c>
      <c r="R12" s="88" t="str">
        <f t="shared" si="6"/>
        <v/>
      </c>
      <c r="S12" s="88" t="str">
        <f t="shared" si="7"/>
        <v/>
      </c>
      <c r="T12" s="89" t="str">
        <f>CONCATENATE(L12&amp;", ",M12&amp;", ",N12&amp;", ",P12&amp;" en ",Q12)</f>
        <v>NIST CSF, ISO/IEC 27002, ISACA COBIT, PCI/DSS en CIS controls</v>
      </c>
    </row>
    <row r="13" spans="1:20" ht="15" x14ac:dyDescent="0.25">
      <c r="A13" s="84"/>
      <c r="B13" s="245" t="s">
        <v>25</v>
      </c>
      <c r="C13" s="245"/>
      <c r="D13" s="145">
        <f t="shared" ref="D13:J13" si="9">COUNTIF(D6:D12,"+")/7</f>
        <v>0.8571428571428571</v>
      </c>
      <c r="E13" s="146">
        <f t="shared" si="9"/>
        <v>0.42857142857142855</v>
      </c>
      <c r="F13" s="145">
        <f t="shared" si="9"/>
        <v>1</v>
      </c>
      <c r="G13" s="145">
        <f t="shared" si="9"/>
        <v>0.7142857142857143</v>
      </c>
      <c r="H13" s="145">
        <f t="shared" si="9"/>
        <v>0.5714285714285714</v>
      </c>
      <c r="I13" s="145">
        <f t="shared" si="9"/>
        <v>0.5714285714285714</v>
      </c>
      <c r="J13" s="145">
        <f t="shared" si="9"/>
        <v>0.5714285714285714</v>
      </c>
      <c r="K13" s="102"/>
      <c r="L13" s="46"/>
      <c r="M13" s="46"/>
      <c r="N13" s="46"/>
      <c r="O13" s="46"/>
      <c r="P13" s="46"/>
      <c r="Q13" s="46"/>
      <c r="R13" s="46"/>
      <c r="S13" s="46"/>
      <c r="T13" s="72"/>
    </row>
    <row r="14" spans="1:20" ht="15" x14ac:dyDescent="0.3">
      <c r="A14" s="80"/>
      <c r="B14" s="80"/>
      <c r="C14" s="45"/>
      <c r="D14" s="45"/>
      <c r="E14" s="45"/>
      <c r="F14" s="45"/>
      <c r="G14" s="45"/>
      <c r="H14" s="45"/>
      <c r="I14" s="45"/>
      <c r="J14" s="45"/>
      <c r="K14" s="45"/>
      <c r="L14" s="87"/>
      <c r="M14" s="45"/>
      <c r="N14" s="45"/>
      <c r="O14" s="45"/>
      <c r="P14" s="45"/>
      <c r="Q14" s="45"/>
      <c r="R14" s="45"/>
      <c r="S14" s="45"/>
      <c r="T14" s="72"/>
    </row>
    <row r="15" spans="1:20" ht="20.149999999999999" customHeight="1" x14ac:dyDescent="0.3">
      <c r="A15" s="80"/>
      <c r="B15" s="246" t="s">
        <v>24</v>
      </c>
      <c r="C15" s="246"/>
      <c r="D15" s="170" t="s">
        <v>23</v>
      </c>
      <c r="E15" s="109">
        <v>0</v>
      </c>
      <c r="F15" s="109" t="s">
        <v>22</v>
      </c>
      <c r="G15" s="45"/>
      <c r="H15" s="45"/>
      <c r="I15" s="45"/>
      <c r="J15" s="45"/>
      <c r="K15" s="45"/>
      <c r="L15" s="45"/>
      <c r="M15" s="45"/>
      <c r="N15" s="45"/>
      <c r="O15" s="45"/>
      <c r="P15" s="45"/>
      <c r="Q15" s="45"/>
      <c r="R15" s="45"/>
      <c r="S15" s="45"/>
      <c r="T15" s="72"/>
    </row>
    <row r="16" spans="1:20" ht="55" customHeight="1" x14ac:dyDescent="0.3">
      <c r="A16" s="80"/>
      <c r="B16" s="246"/>
      <c r="C16" s="246"/>
      <c r="D16" s="117"/>
      <c r="E16" s="117"/>
      <c r="F16" s="117"/>
      <c r="G16" s="45"/>
      <c r="H16" s="45"/>
      <c r="I16" s="45"/>
      <c r="J16" s="45"/>
      <c r="K16" s="45"/>
      <c r="L16" s="45"/>
      <c r="M16" s="45"/>
      <c r="N16" s="45"/>
      <c r="O16" s="45"/>
      <c r="P16" s="45"/>
      <c r="Q16" s="45"/>
      <c r="R16" s="45"/>
      <c r="S16" s="45"/>
      <c r="T16" s="72"/>
    </row>
    <row r="17" spans="1:21" ht="15" x14ac:dyDescent="0.3">
      <c r="A17" s="80"/>
      <c r="B17" s="80"/>
      <c r="C17" s="45"/>
      <c r="D17" s="45"/>
      <c r="E17" s="45"/>
      <c r="F17" s="45"/>
      <c r="G17" s="45"/>
      <c r="H17" s="45"/>
      <c r="I17" s="45"/>
      <c r="J17" s="45"/>
      <c r="K17" s="45"/>
      <c r="L17" s="45"/>
      <c r="M17" s="45"/>
      <c r="N17" s="45"/>
      <c r="O17" s="45"/>
      <c r="P17" s="45"/>
      <c r="Q17" s="45"/>
      <c r="R17" s="45"/>
      <c r="S17" s="45"/>
      <c r="T17" s="72"/>
      <c r="U17" s="45"/>
    </row>
    <row r="18" spans="1:21" ht="16.5" customHeight="1" x14ac:dyDescent="0.3">
      <c r="A18" s="80"/>
      <c r="B18" s="253" t="s">
        <v>38</v>
      </c>
      <c r="C18" s="253"/>
      <c r="D18" s="45"/>
      <c r="E18" s="45"/>
      <c r="F18" s="45"/>
      <c r="G18" s="45"/>
      <c r="H18" s="45"/>
      <c r="I18" s="45"/>
      <c r="J18" s="45"/>
      <c r="K18" s="45"/>
      <c r="L18" s="45"/>
      <c r="M18" s="45"/>
      <c r="N18" s="45"/>
      <c r="O18" s="45"/>
      <c r="P18" s="45"/>
      <c r="Q18" s="45"/>
      <c r="R18" s="45"/>
      <c r="S18" s="45"/>
      <c r="T18" s="72"/>
    </row>
    <row r="19" spans="1:21" ht="28" x14ac:dyDescent="0.25">
      <c r="A19" s="46"/>
      <c r="B19" s="168" t="s">
        <v>150</v>
      </c>
      <c r="C19" s="165" t="s">
        <v>175</v>
      </c>
      <c r="D19" s="249" t="s">
        <v>174</v>
      </c>
      <c r="E19" s="249"/>
      <c r="F19" s="166" t="s">
        <v>259</v>
      </c>
      <c r="G19" s="46"/>
      <c r="H19" s="46"/>
      <c r="I19" s="46"/>
      <c r="J19" s="46"/>
      <c r="K19" s="46"/>
      <c r="L19" s="46"/>
      <c r="M19" s="46"/>
      <c r="N19" s="46"/>
      <c r="O19" s="46"/>
      <c r="P19" s="46"/>
      <c r="Q19" s="46"/>
      <c r="R19" s="46"/>
      <c r="S19" s="46"/>
      <c r="T19" s="72"/>
    </row>
    <row r="20" spans="1:21" ht="50" x14ac:dyDescent="0.3">
      <c r="A20" s="80"/>
      <c r="B20" s="173">
        <v>1</v>
      </c>
      <c r="C20" s="174" t="s">
        <v>14</v>
      </c>
      <c r="D20" s="250" t="s">
        <v>172</v>
      </c>
      <c r="E20" s="250"/>
      <c r="F20" s="116" t="s">
        <v>145</v>
      </c>
      <c r="G20" s="45"/>
      <c r="H20" s="45"/>
      <c r="I20" s="45"/>
      <c r="J20" s="45"/>
      <c r="K20" s="45"/>
      <c r="L20" s="45"/>
      <c r="M20" s="45"/>
      <c r="N20" s="45"/>
      <c r="O20" s="45"/>
      <c r="P20" s="45"/>
      <c r="Q20" s="45"/>
      <c r="R20" s="45"/>
      <c r="S20" s="45"/>
      <c r="T20" s="72"/>
    </row>
    <row r="21" spans="1:21" ht="50" x14ac:dyDescent="0.3">
      <c r="A21" s="80"/>
      <c r="B21" s="173">
        <v>2</v>
      </c>
      <c r="C21" s="174" t="s">
        <v>170</v>
      </c>
      <c r="D21" s="251" t="s">
        <v>171</v>
      </c>
      <c r="E21" s="252"/>
      <c r="F21" s="116" t="s">
        <v>195</v>
      </c>
      <c r="G21" s="45"/>
      <c r="H21" s="45"/>
      <c r="I21" s="45"/>
      <c r="J21" s="45"/>
      <c r="K21" s="45"/>
      <c r="L21" s="45"/>
      <c r="M21" s="45"/>
      <c r="N21" s="45"/>
      <c r="O21" s="45"/>
      <c r="P21" s="45"/>
      <c r="Q21" s="45"/>
      <c r="R21" s="45"/>
      <c r="S21" s="45"/>
      <c r="T21" s="72"/>
    </row>
    <row r="22" spans="1:21" ht="15" x14ac:dyDescent="0.3">
      <c r="A22" s="80"/>
      <c r="B22" s="173">
        <v>3</v>
      </c>
      <c r="C22" s="178" t="s">
        <v>258</v>
      </c>
      <c r="D22" s="251" t="s">
        <v>173</v>
      </c>
      <c r="E22" s="252"/>
      <c r="F22" s="116">
        <v>2019</v>
      </c>
      <c r="G22" s="45"/>
      <c r="H22" s="45"/>
      <c r="I22" s="45"/>
      <c r="J22" s="45"/>
      <c r="K22" s="45"/>
      <c r="L22" s="45"/>
      <c r="M22" s="45"/>
      <c r="N22" s="45"/>
      <c r="O22" s="45"/>
      <c r="P22" s="45"/>
      <c r="Q22" s="45"/>
      <c r="R22" s="45"/>
      <c r="S22" s="45"/>
      <c r="T22" s="72"/>
    </row>
    <row r="23" spans="1:21" ht="25" x14ac:dyDescent="0.3">
      <c r="A23" s="80"/>
      <c r="B23" s="173">
        <v>4</v>
      </c>
      <c r="C23" s="178" t="s">
        <v>257</v>
      </c>
      <c r="D23" s="251" t="s">
        <v>147</v>
      </c>
      <c r="E23" s="252"/>
      <c r="F23" s="116" t="s">
        <v>267</v>
      </c>
      <c r="G23" s="45"/>
      <c r="H23" s="45"/>
      <c r="I23" s="45"/>
      <c r="J23" s="45"/>
      <c r="K23" s="45"/>
      <c r="L23" s="45"/>
      <c r="M23" s="45"/>
      <c r="N23" s="45"/>
      <c r="O23" s="45"/>
      <c r="P23" s="45"/>
      <c r="Q23" s="45"/>
      <c r="R23" s="45"/>
      <c r="S23" s="45"/>
      <c r="T23" s="72"/>
    </row>
    <row r="24" spans="1:21" ht="25" x14ac:dyDescent="0.3">
      <c r="A24" s="80"/>
      <c r="B24" s="173">
        <v>5</v>
      </c>
      <c r="C24" s="178" t="s">
        <v>254</v>
      </c>
      <c r="D24" s="251" t="s">
        <v>256</v>
      </c>
      <c r="E24" s="252"/>
      <c r="F24" s="116" t="s">
        <v>146</v>
      </c>
      <c r="G24" s="45"/>
      <c r="H24" s="45"/>
      <c r="I24" s="45"/>
      <c r="J24" s="45"/>
      <c r="K24" s="45"/>
      <c r="L24" s="45"/>
      <c r="M24" s="45"/>
      <c r="N24" s="45"/>
      <c r="O24" s="45"/>
      <c r="P24" s="45"/>
      <c r="Q24" s="45"/>
      <c r="R24" s="45"/>
      <c r="S24" s="45"/>
      <c r="T24" s="72"/>
    </row>
    <row r="25" spans="1:21" ht="15" x14ac:dyDescent="0.3">
      <c r="A25" s="80"/>
      <c r="B25" s="173">
        <v>6</v>
      </c>
      <c r="C25" s="174" t="s">
        <v>156</v>
      </c>
      <c r="D25" s="251" t="s">
        <v>159</v>
      </c>
      <c r="E25" s="252"/>
      <c r="F25" s="116" t="s">
        <v>162</v>
      </c>
      <c r="G25" s="45"/>
      <c r="H25" s="45"/>
      <c r="I25" s="45"/>
      <c r="J25" s="45"/>
      <c r="K25" s="45"/>
      <c r="L25" s="45"/>
      <c r="M25" s="45"/>
      <c r="N25" s="45"/>
      <c r="O25" s="45"/>
      <c r="P25" s="45"/>
      <c r="Q25" s="45"/>
      <c r="R25" s="45"/>
      <c r="S25" s="45"/>
      <c r="T25" s="72"/>
    </row>
    <row r="26" spans="1:21" ht="25" x14ac:dyDescent="0.3">
      <c r="A26" s="80"/>
      <c r="B26" s="173">
        <v>7</v>
      </c>
      <c r="C26" s="178" t="s">
        <v>253</v>
      </c>
      <c r="D26" s="251" t="s">
        <v>255</v>
      </c>
      <c r="E26" s="252"/>
      <c r="F26" s="116" t="s">
        <v>169</v>
      </c>
      <c r="G26" s="45"/>
      <c r="H26" s="45"/>
      <c r="I26" s="45"/>
      <c r="J26" s="45"/>
      <c r="K26" s="45"/>
      <c r="L26" s="45"/>
      <c r="M26" s="45"/>
      <c r="N26" s="45"/>
      <c r="O26" s="45"/>
      <c r="P26" s="45"/>
      <c r="Q26" s="45"/>
      <c r="R26" s="45"/>
      <c r="S26" s="45"/>
      <c r="T26" s="72"/>
    </row>
    <row r="27" spans="1:21" ht="15" x14ac:dyDescent="0.3">
      <c r="A27" s="80"/>
      <c r="B27" s="80"/>
      <c r="C27" s="45"/>
      <c r="D27" s="45"/>
      <c r="E27" s="45"/>
      <c r="F27" s="45"/>
      <c r="G27" s="45"/>
      <c r="H27" s="45"/>
      <c r="I27" s="45"/>
      <c r="J27" s="45"/>
      <c r="K27" s="45"/>
      <c r="L27" s="45"/>
      <c r="M27" s="45"/>
      <c r="N27" s="45"/>
      <c r="O27" s="45"/>
      <c r="P27" s="45"/>
      <c r="Q27" s="45"/>
      <c r="R27" s="45"/>
      <c r="S27" s="45"/>
      <c r="T27" s="72"/>
      <c r="U27" s="45"/>
    </row>
    <row r="28" spans="1:21" ht="16.5" customHeight="1" x14ac:dyDescent="0.3">
      <c r="A28" s="80"/>
      <c r="B28" s="253" t="s">
        <v>37</v>
      </c>
      <c r="C28" s="253"/>
      <c r="D28" s="85"/>
      <c r="E28" s="46"/>
      <c r="F28" s="45"/>
      <c r="G28" s="45"/>
      <c r="H28" s="45"/>
      <c r="I28" s="45"/>
      <c r="J28" s="45"/>
      <c r="K28" s="45"/>
      <c r="L28" s="45"/>
      <c r="M28" s="45"/>
      <c r="N28" s="45"/>
      <c r="O28" s="45"/>
      <c r="P28" s="45"/>
      <c r="Q28" s="45"/>
      <c r="R28" s="45"/>
      <c r="S28" s="45"/>
      <c r="T28" s="72"/>
    </row>
    <row r="29" spans="1:21" ht="15" x14ac:dyDescent="0.3">
      <c r="A29" s="80"/>
      <c r="B29" s="168" t="s">
        <v>150</v>
      </c>
      <c r="C29" s="167" t="s">
        <v>175</v>
      </c>
      <c r="D29" s="247" t="s">
        <v>174</v>
      </c>
      <c r="E29" s="247"/>
      <c r="F29" s="45"/>
      <c r="G29" s="45"/>
      <c r="H29" s="45"/>
      <c r="I29" s="45"/>
      <c r="J29" s="45"/>
      <c r="K29" s="45"/>
      <c r="L29" s="45"/>
      <c r="M29" s="45"/>
      <c r="N29" s="45"/>
      <c r="O29" s="45"/>
      <c r="P29" s="45"/>
      <c r="Q29" s="45"/>
      <c r="R29" s="45"/>
      <c r="S29" s="45"/>
      <c r="T29" s="72"/>
    </row>
    <row r="30" spans="1:21" ht="15" x14ac:dyDescent="0.3">
      <c r="A30" s="80"/>
      <c r="B30" s="173">
        <v>1</v>
      </c>
      <c r="C30" s="175" t="s">
        <v>17</v>
      </c>
      <c r="D30" s="248" t="s">
        <v>135</v>
      </c>
      <c r="E30" s="248"/>
      <c r="F30" s="45"/>
      <c r="G30" s="45"/>
      <c r="H30" s="45"/>
      <c r="I30" s="45"/>
      <c r="J30" s="45"/>
      <c r="K30" s="45"/>
      <c r="L30" s="45"/>
      <c r="M30" s="45"/>
      <c r="N30" s="45"/>
      <c r="O30" s="45"/>
      <c r="P30" s="45"/>
      <c r="Q30" s="45"/>
      <c r="R30" s="45"/>
      <c r="S30" s="45"/>
      <c r="T30" s="72"/>
    </row>
    <row r="31" spans="1:21" ht="25" x14ac:dyDescent="0.3">
      <c r="A31" s="80"/>
      <c r="B31" s="173">
        <v>2</v>
      </c>
      <c r="C31" s="179" t="s">
        <v>136</v>
      </c>
      <c r="D31" s="248" t="s">
        <v>15</v>
      </c>
      <c r="E31" s="248"/>
      <c r="F31" s="86"/>
      <c r="G31" s="45"/>
      <c r="H31" s="45"/>
      <c r="I31" s="45"/>
      <c r="J31" s="45"/>
      <c r="K31" s="45"/>
      <c r="L31" s="45"/>
      <c r="M31" s="45"/>
      <c r="N31" s="45"/>
      <c r="O31" s="45"/>
      <c r="P31" s="45"/>
      <c r="Q31" s="45"/>
      <c r="R31" s="45"/>
      <c r="S31" s="45"/>
      <c r="T31" s="72"/>
    </row>
    <row r="32" spans="1:21" ht="38" x14ac:dyDescent="0.3">
      <c r="A32" s="80"/>
      <c r="B32" s="173">
        <v>3</v>
      </c>
      <c r="C32" s="177" t="s">
        <v>251</v>
      </c>
      <c r="D32" s="248" t="s">
        <v>252</v>
      </c>
      <c r="E32" s="248"/>
      <c r="F32" s="45"/>
      <c r="G32" s="45"/>
      <c r="H32" s="45"/>
      <c r="I32" s="45"/>
      <c r="J32" s="45"/>
      <c r="K32" s="45"/>
      <c r="L32" s="45"/>
      <c r="M32" s="45"/>
      <c r="N32" s="45"/>
      <c r="O32" s="45"/>
      <c r="P32" s="45"/>
      <c r="Q32" s="45"/>
      <c r="R32" s="45"/>
      <c r="S32" s="45"/>
      <c r="T32" s="72"/>
      <c r="U32" s="45"/>
    </row>
  </sheetData>
  <sheetProtection algorithmName="SHA-512" hashValue="M0lhoEcgtJ67g6pY2bw6CMgU7GqTXItvcaWz+8m1HCAV015Cu/wApdynYJz/CVl6GmKAcBCKe0ZOKpTV2ro+kA==" saltValue="Piw8BM7Sb9TERN4hagFq5A==" spinCount="100000" sheet="1" objects="1" scenarios="1"/>
  <sortState xmlns:xlrd2="http://schemas.microsoft.com/office/spreadsheetml/2017/richdata2" ref="A20:V28">
    <sortCondition ref="A20"/>
  </sortState>
  <mergeCells count="17">
    <mergeCell ref="D32:E32"/>
    <mergeCell ref="B18:C18"/>
    <mergeCell ref="B28:C28"/>
    <mergeCell ref="D31:E31"/>
    <mergeCell ref="D1:F3"/>
    <mergeCell ref="B13:C13"/>
    <mergeCell ref="B15:C16"/>
    <mergeCell ref="D29:E29"/>
    <mergeCell ref="D30:E30"/>
    <mergeCell ref="D19:E19"/>
    <mergeCell ref="D20:E20"/>
    <mergeCell ref="D25:E25"/>
    <mergeCell ref="D26:E26"/>
    <mergeCell ref="D21:E21"/>
    <mergeCell ref="D22:E22"/>
    <mergeCell ref="D23:E23"/>
    <mergeCell ref="D24:E24"/>
  </mergeCells>
  <hyperlinks>
    <hyperlink ref="C20" r:id="rId1" xr:uid="{00000000-0004-0000-0500-000000000000}"/>
    <hyperlink ref="C25" r:id="rId2" display="http://www.sans.org/critical-security-controls/ " xr:uid="{00000000-0004-0000-0500-000001000000}"/>
    <hyperlink ref="C23" r:id="rId3" xr:uid="{00000000-0004-0000-0500-000002000000}"/>
    <hyperlink ref="C31" r:id="rId4" location="q=cyber%20security%20program&amp;sort=relevancy&amp;f:Language=[English]" xr:uid="{00000000-0004-0000-0500-000003000000}"/>
    <hyperlink ref="C22" r:id="rId5" xr:uid="{00000000-0004-0000-0500-000004000000}"/>
    <hyperlink ref="C24" r:id="rId6" xr:uid="{00000000-0004-0000-0500-000005000000}"/>
    <hyperlink ref="C26" r:id="rId7" xr:uid="{00000000-0004-0000-0500-000006000000}"/>
    <hyperlink ref="C21" r:id="rId8" xr:uid="{00000000-0004-0000-0500-000007000000}"/>
    <hyperlink ref="C32" r:id="rId9" xr:uid="{00000000-0004-0000-0500-000008000000}"/>
    <hyperlink ref="C30" r:id="rId10" xr:uid="{00000000-0004-0000-0500-000009000000}"/>
  </hyperlinks>
  <pageMargins left="0.7" right="0.7" top="0.75" bottom="0.75" header="0.3" footer="0.3"/>
  <pageSetup paperSize="9" orientation="portrait" r:id="rId11"/>
  <drawing r:id="rId12"/>
  <extLst>
    <ext xmlns:x14="http://schemas.microsoft.com/office/spreadsheetml/2009/9/main" uri="{78C0D931-6437-407d-A8EE-F0AAD7539E65}">
      <x14:conditionalFormattings>
        <x14:conditionalFormatting xmlns:xm="http://schemas.microsoft.com/office/excel/2006/main">
          <x14:cfRule type="containsText" priority="1" operator="containsText" id="{0C5BCB28-720F-4C24-889E-5BA15DED5FB2}">
            <xm:f>NOT(ISERROR(SEARCH("+",D15)))</xm:f>
            <xm:f>"+"</xm:f>
            <x14:dxf>
              <fill>
                <gradientFill degree="135">
                  <stop position="0">
                    <color theme="0"/>
                  </stop>
                  <stop position="1">
                    <color rgb="FF92D050"/>
                  </stop>
                </gradientFill>
              </fill>
            </x14:dxf>
          </x14:cfRule>
          <x14:cfRule type="containsText" priority="2" operator="containsText" id="{2A415B88-281D-4834-A6A4-AA86B73B1FA7}">
            <xm:f>NOT(ISERROR(SEARCH("-",D15)))</xm:f>
            <xm:f>"-"</xm:f>
            <x14:dxf>
              <fill>
                <gradientFill degree="135">
                  <stop position="0">
                    <color theme="0"/>
                  </stop>
                  <stop position="1">
                    <color rgb="FFEC7474"/>
                  </stop>
                </gradientFill>
              </fill>
            </x14:dxf>
          </x14:cfRule>
          <xm:sqref>D15:F16</xm:sqref>
        </x14:conditionalFormatting>
        <x14:conditionalFormatting xmlns:xm="http://schemas.microsoft.com/office/excel/2006/main">
          <x14:cfRule type="containsText" priority="123" operator="containsText" id="{3A42C6C1-D492-114E-ADC8-E81D06482FB8}">
            <xm:f>NOT(ISERROR(SEARCH("+",D6)))</xm:f>
            <xm:f>"+"</xm:f>
            <x14:dxf>
              <fill>
                <gradientFill degree="135">
                  <stop position="0">
                    <color theme="0"/>
                  </stop>
                  <stop position="1">
                    <color rgb="FF92D050"/>
                  </stop>
                </gradientFill>
              </fill>
            </x14:dxf>
          </x14:cfRule>
          <x14:cfRule type="containsText" priority="124" operator="containsText" id="{98A7C9CF-2E55-304D-8D88-5BDE3243B959}">
            <xm:f>NOT(ISERROR(SEARCH("-",D6)))</xm:f>
            <xm:f>"-"</xm:f>
            <x14:dxf>
              <fill>
                <gradientFill degree="135">
                  <stop position="0">
                    <color theme="0"/>
                  </stop>
                  <stop position="1">
                    <color rgb="FFEC7474"/>
                  </stop>
                </gradientFill>
              </fill>
            </x14:dxf>
          </x14:cfRule>
          <xm:sqref>D6:J12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A1:E22"/>
  <sheetViews>
    <sheetView workbookViewId="0">
      <pane xSplit="2" ySplit="1" topLeftCell="C10" activePane="bottomRight" state="frozen"/>
      <selection pane="topRight" activeCell="C1" sqref="C1"/>
      <selection pane="bottomLeft" activeCell="A2" sqref="A2"/>
      <selection pane="bottomRight" activeCell="D16" sqref="D16"/>
    </sheetView>
  </sheetViews>
  <sheetFormatPr defaultColWidth="8.81640625" defaultRowHeight="12.5" x14ac:dyDescent="0.25"/>
  <cols>
    <col min="1" max="1" width="17" style="1" bestFit="1" customWidth="1"/>
    <col min="2" max="2" width="7.26953125" style="1" bestFit="1" customWidth="1"/>
    <col min="3" max="3" width="29.453125" style="1" customWidth="1"/>
    <col min="4" max="4" width="34.1796875" style="1" bestFit="1" customWidth="1"/>
    <col min="5" max="5" width="24.81640625" style="1" bestFit="1" customWidth="1"/>
    <col min="6" max="16384" width="8.81640625" style="1"/>
  </cols>
  <sheetData>
    <row r="1" spans="1:5" ht="13" x14ac:dyDescent="0.25">
      <c r="A1" s="2" t="s">
        <v>28</v>
      </c>
      <c r="B1" s="3" t="s">
        <v>29</v>
      </c>
      <c r="C1" s="3" t="s">
        <v>32</v>
      </c>
      <c r="D1" s="3" t="s">
        <v>30</v>
      </c>
      <c r="E1" s="4" t="s">
        <v>31</v>
      </c>
    </row>
    <row r="2" spans="1:5" ht="37.5" x14ac:dyDescent="0.25">
      <c r="A2" s="15" t="s">
        <v>40</v>
      </c>
      <c r="B2" s="5">
        <v>7</v>
      </c>
      <c r="C2" s="5" t="str">
        <f>D2</f>
        <v>U lijkt zicht te hebben op uw governance en organisatie risico's en de beheersing daarvan.</v>
      </c>
      <c r="D2" s="6" t="str">
        <f>CONCATENATE("U lijkt zicht te hebben op uw ",A2," risico's en de beheersing daarvan.")</f>
        <v>U lijkt zicht te hebben op uw governance en organisatie risico's en de beheersing daarvan.</v>
      </c>
      <c r="E2" s="5"/>
    </row>
    <row r="3" spans="1:5" ht="87.5" x14ac:dyDescent="0.25">
      <c r="A3" s="15" t="s">
        <v>40</v>
      </c>
      <c r="B3" s="5">
        <v>4</v>
      </c>
      <c r="C3" s="5" t="str">
        <f>CONCATENATE(D3," ",'Mapping standaarden'!T6," ",E3)</f>
        <v>U lijkt uw risico's t.a.v. governance en organisatie niet volledig te beheersen. De normen van NIST CSF, ISO/IEC 27002, ISO/IEC 27002, ISACA COBIT, DNB controls, PCI/DSS en CCM bieden hier handvatten voor.</v>
      </c>
      <c r="D3" s="5" t="str">
        <f>CONCATENATE("U lijkt uw risico's t.a.v. ",A3," niet volledig te beheersen. De normen van")</f>
        <v>U lijkt uw risico's t.a.v. governance en organisatie niet volledig te beheersen. De normen van</v>
      </c>
      <c r="E3" s="15" t="s">
        <v>193</v>
      </c>
    </row>
    <row r="4" spans="1:5" ht="87.5" x14ac:dyDescent="0.25">
      <c r="A4" s="15" t="s">
        <v>40</v>
      </c>
      <c r="B4" s="5">
        <v>0</v>
      </c>
      <c r="C4" s="6" t="str">
        <f>CONCATENATE(D4," ",'Mapping standaarden'!T6," ",E4)</f>
        <v>U lijkt uw risico's t.a.v. governance en organisatie niet te beheersen. De normen van NIST CSF, ISO/IEC 27002, ISO/IEC 27002, ISACA COBIT, DNB controls, PCI/DSS en CCM bieden hier handvatten voor.</v>
      </c>
      <c r="D4" s="6" t="str">
        <f>CONCATENATE("U lijkt uw risico's t.a.v. ",A4," niet te beheersen. De normen van")</f>
        <v>U lijkt uw risico's t.a.v. governance en organisatie niet te beheersen. De normen van</v>
      </c>
      <c r="E4" s="15" t="s">
        <v>193</v>
      </c>
    </row>
    <row r="5" spans="1:5" ht="37.5" x14ac:dyDescent="0.25">
      <c r="A5" s="15" t="s">
        <v>41</v>
      </c>
      <c r="B5" s="5">
        <v>7</v>
      </c>
      <c r="C5" s="5" t="str">
        <f>D5</f>
        <v>U lijkt zicht te hebben op uw gedrag en cultuur risico's en de beheersing daarvan.</v>
      </c>
      <c r="D5" s="6" t="str">
        <f>CONCATENATE("U lijkt zicht te hebben op uw ",A5," risico's en de beheersing daarvan.")</f>
        <v>U lijkt zicht te hebben op uw gedrag en cultuur risico's en de beheersing daarvan.</v>
      </c>
      <c r="E5" s="5"/>
    </row>
    <row r="6" spans="1:5" ht="62.5" x14ac:dyDescent="0.25">
      <c r="A6" s="15" t="s">
        <v>41</v>
      </c>
      <c r="B6" s="5">
        <v>4</v>
      </c>
      <c r="C6" s="5" t="str">
        <f>CONCATENATE(D6," ",'Mapping standaarden'!T7," ",E6)</f>
        <v>U lijkt uw risico's t.a.v. gedrag en cultuur niet volledig te beheersen. De normen van NIST CSF, ISACA COBIT, CIS controls en CCM bieden hier handvatten voor.</v>
      </c>
      <c r="D6" s="5" t="str">
        <f>CONCATENATE("U lijkt uw risico's t.a.v. ",A6," niet volledig te beheersen. De normen van")</f>
        <v>U lijkt uw risico's t.a.v. gedrag en cultuur niet volledig te beheersen. De normen van</v>
      </c>
      <c r="E6" s="15" t="s">
        <v>193</v>
      </c>
    </row>
    <row r="7" spans="1:5" ht="62.5" x14ac:dyDescent="0.25">
      <c r="A7" s="15" t="s">
        <v>41</v>
      </c>
      <c r="B7" s="5">
        <v>0</v>
      </c>
      <c r="C7" s="6" t="str">
        <f>CONCATENATE(D7," ",'Mapping standaarden'!T7," ",E7)</f>
        <v>U lijkt uw risico's t.a.v. gedrag en cultuur niet te beheersen. De normen van NIST CSF, ISACA COBIT, CIS controls en CCM bieden hier handvatten voor.</v>
      </c>
      <c r="D7" s="6" t="str">
        <f>CONCATENATE("U lijkt uw risico's t.a.v. ",A7," niet te beheersen. De normen van")</f>
        <v>U lijkt uw risico's t.a.v. gedrag en cultuur niet te beheersen. De normen van</v>
      </c>
      <c r="E7" s="15" t="s">
        <v>193</v>
      </c>
    </row>
    <row r="8" spans="1:5" ht="37.5" x14ac:dyDescent="0.25">
      <c r="A8" s="15" t="s">
        <v>42</v>
      </c>
      <c r="B8" s="5">
        <v>7</v>
      </c>
      <c r="C8" s="5" t="str">
        <f>D8</f>
        <v>U lijkt zicht te hebben op uw waardeketen en stakeholders risico's en de beheersing daarvan.</v>
      </c>
      <c r="D8" s="6" t="str">
        <f>CONCATENATE("U lijkt zicht te hebben op uw ",A8," risico's en de beheersing daarvan.")</f>
        <v>U lijkt zicht te hebben op uw waardeketen en stakeholders risico's en de beheersing daarvan.</v>
      </c>
      <c r="E8" s="5"/>
    </row>
    <row r="9" spans="1:5" ht="75" x14ac:dyDescent="0.25">
      <c r="A9" s="15" t="s">
        <v>42</v>
      </c>
      <c r="B9" s="5">
        <v>4</v>
      </c>
      <c r="C9" s="5" t="str">
        <f>CONCATENATE(D9," ",'Mapping standaarden'!T8," ",E9)</f>
        <v>U lijkt uw risico's t.a.v. waardeketen en stakeholders niet volledig te beheersen. De normen van ISACA COBIT, DNB controls, PCI/DSS en CCM bieden hier handvatten voor.</v>
      </c>
      <c r="D9" s="5" t="str">
        <f>CONCATENATE("U lijkt uw risico's t.a.v. ",A9," niet volledig te beheersen. De normen van")</f>
        <v>U lijkt uw risico's t.a.v. waardeketen en stakeholders niet volledig te beheersen. De normen van</v>
      </c>
      <c r="E9" s="15" t="s">
        <v>193</v>
      </c>
    </row>
    <row r="10" spans="1:5" ht="75" x14ac:dyDescent="0.25">
      <c r="A10" s="15" t="s">
        <v>42</v>
      </c>
      <c r="B10" s="5">
        <v>0</v>
      </c>
      <c r="C10" s="6" t="str">
        <f>CONCATENATE(D10," ",'Mapping standaarden'!T8," ",E10)</f>
        <v>U lijkt uw risico's  t.a.v. waardeketen en stakeholders niet te beheersen. De normen van ISACA COBIT, DNB controls, PCI/DSS en CCM bieden hier handvatten voor.</v>
      </c>
      <c r="D10" s="6" t="str">
        <f>CONCATENATE("U lijkt uw risico's  t.a.v. ",A10," niet te beheersen. De normen van")</f>
        <v>U lijkt uw risico's  t.a.v. waardeketen en stakeholders niet te beheersen. De normen van</v>
      </c>
      <c r="E10" s="15" t="s">
        <v>193</v>
      </c>
    </row>
    <row r="11" spans="1:5" ht="37.5" x14ac:dyDescent="0.25">
      <c r="A11" s="15" t="s">
        <v>43</v>
      </c>
      <c r="B11" s="5">
        <v>7</v>
      </c>
      <c r="C11" s="5" t="str">
        <f>D11</f>
        <v>U lijkt zicht te hebben op uw technologielandschap risico's en de beheersing daarvan.</v>
      </c>
      <c r="D11" s="6" t="str">
        <f>CONCATENATE("U lijkt zicht te hebben op uw ",A11," risico's en de beheersing daarvan.")</f>
        <v>U lijkt zicht te hebben op uw technologielandschap risico's en de beheersing daarvan.</v>
      </c>
      <c r="E11" s="5"/>
    </row>
    <row r="12" spans="1:5" ht="75" x14ac:dyDescent="0.25">
      <c r="A12" s="15" t="s">
        <v>43</v>
      </c>
      <c r="B12" s="5">
        <v>4</v>
      </c>
      <c r="C12" s="5" t="str">
        <f>CONCATENATE(D12," ",'Mapping standaarden'!T9," ",E12)</f>
        <v>U lijkt uw risico's t.a.v. technologielandschap niet volledig te beheersen. De normen van NIST CSF, ISACA COBIT, DNB controls en CIS controls bieden hier handvatten voor.</v>
      </c>
      <c r="D12" s="5" t="str">
        <f>CONCATENATE("U lijkt uw risico's t.a.v. ",A12," niet volledig te beheersen. De normen van")</f>
        <v>U lijkt uw risico's t.a.v. technologielandschap niet volledig te beheersen. De normen van</v>
      </c>
      <c r="E12" s="15" t="s">
        <v>193</v>
      </c>
    </row>
    <row r="13" spans="1:5" ht="75" x14ac:dyDescent="0.25">
      <c r="A13" s="15" t="s">
        <v>43</v>
      </c>
      <c r="B13" s="5">
        <v>0</v>
      </c>
      <c r="C13" s="6" t="str">
        <f>CONCATENATE(D13," ",'Mapping standaarden'!T9," ",E13)</f>
        <v>U lijkt uw risico's t.a.v. technologielandschap niet te beheersen. De normen van NIST CSF, ISACA COBIT, DNB controls en CIS controls bieden hier handvatten voor.</v>
      </c>
      <c r="D13" s="6" t="str">
        <f>CONCATENATE("U lijkt uw risico's t.a.v. ",A13," niet te beheersen. De normen van")</f>
        <v>U lijkt uw risico's t.a.v. technologielandschap niet te beheersen. De normen van</v>
      </c>
      <c r="E13" s="15" t="s">
        <v>193</v>
      </c>
    </row>
    <row r="14" spans="1:5" ht="37.5" x14ac:dyDescent="0.25">
      <c r="A14" s="15" t="s">
        <v>44</v>
      </c>
      <c r="B14" s="5">
        <v>7</v>
      </c>
      <c r="C14" s="5" t="str">
        <f>D14</f>
        <v>U lijkt zicht te hebben op uw wet- en regelgeving risico's en de beheersing daarvan.</v>
      </c>
      <c r="D14" s="6" t="str">
        <f>CONCATENATE("U lijkt zicht te hebben op uw ",A14," risico's en de beheersing daarvan.")</f>
        <v>U lijkt zicht te hebben op uw wet- en regelgeving risico's en de beheersing daarvan.</v>
      </c>
      <c r="E14" s="5"/>
    </row>
    <row r="15" spans="1:5" ht="75" x14ac:dyDescent="0.25">
      <c r="A15" s="15" t="s">
        <v>44</v>
      </c>
      <c r="B15" s="5">
        <v>4</v>
      </c>
      <c r="C15" s="5" t="str">
        <f>CONCATENATE(D15," ",'Mapping standaarden'!T10," ",E15)</f>
        <v>U lijkt uw risico's t.a.v. wet- en regelgeving niet volledig te beheersen. De normen van NIST CSF, ISACA COBIT en DNB controls bieden hier handvatten voor.</v>
      </c>
      <c r="D15" s="5" t="str">
        <f>CONCATENATE("U lijkt uw risico's t.a.v. ",A15," niet volledig te beheersen. De normen van")</f>
        <v>U lijkt uw risico's t.a.v. wet- en regelgeving niet volledig te beheersen. De normen van</v>
      </c>
      <c r="E15" s="15" t="s">
        <v>193</v>
      </c>
    </row>
    <row r="16" spans="1:5" ht="62.5" x14ac:dyDescent="0.25">
      <c r="A16" s="15" t="s">
        <v>44</v>
      </c>
      <c r="B16" s="5">
        <v>0</v>
      </c>
      <c r="C16" s="6" t="str">
        <f>CONCATENATE(D16," ",'Mapping standaarden'!T10," ",E16)</f>
        <v>U lijkt uw risico's t.a.v. wet- en regelgeving niet te beheersen. De normen van NIST CSF, ISACA COBIT en DNB controls bieden hier handvatten voor.</v>
      </c>
      <c r="D16" s="6" t="str">
        <f>CONCATENATE("U lijkt uw risico's t.a.v. ",A16," niet te beheersen. De normen van")</f>
        <v>U lijkt uw risico's t.a.v. wet- en regelgeving niet te beheersen. De normen van</v>
      </c>
      <c r="E16" s="15" t="s">
        <v>193</v>
      </c>
    </row>
    <row r="17" spans="1:5" ht="37.5" x14ac:dyDescent="0.25">
      <c r="A17" s="5" t="s">
        <v>45</v>
      </c>
      <c r="B17" s="5">
        <v>7</v>
      </c>
      <c r="C17" s="5" t="str">
        <f>D17</f>
        <v>U lijkt zicht te hebben op uw detectie risico's en de beheersing daarvan.</v>
      </c>
      <c r="D17" s="6" t="str">
        <f>CONCATENATE("U lijkt zicht te hebben op uw ",A17," risico's en de beheersing daarvan.")</f>
        <v>U lijkt zicht te hebben op uw detectie risico's en de beheersing daarvan.</v>
      </c>
      <c r="E17" s="5"/>
    </row>
    <row r="18" spans="1:5" ht="75" x14ac:dyDescent="0.25">
      <c r="A18" s="5" t="s">
        <v>45</v>
      </c>
      <c r="B18" s="5">
        <v>4</v>
      </c>
      <c r="C18" s="5" t="str">
        <f>CONCATENATE(D18," ",'Mapping standaarden'!T11," ",E18)</f>
        <v>U lijkt uw risico's t.a.v. detectie niet volledig te beheersen. De normen van NIST CSF, ISO/IEC 27002, ISACA COBIT, DNB controls, PCI/DSS en CIS controls bieden hier handvatten voor.</v>
      </c>
      <c r="D18" s="5" t="str">
        <f>CONCATENATE("U lijkt uw risico's t.a.v. ",A18," niet volledig te beheersen. De normen van")</f>
        <v>U lijkt uw risico's t.a.v. detectie niet volledig te beheersen. De normen van</v>
      </c>
      <c r="E18" s="15" t="s">
        <v>193</v>
      </c>
    </row>
    <row r="19" spans="1:5" ht="75" x14ac:dyDescent="0.25">
      <c r="A19" s="5" t="s">
        <v>45</v>
      </c>
      <c r="B19" s="5">
        <v>0</v>
      </c>
      <c r="C19" s="6" t="str">
        <f>CONCATENATE(D19," ",'Mapping standaarden'!T11," ",E19)</f>
        <v>U lijkt uw risico's t.a.v. detectie niet te beheersen. De normen van NIST CSF, ISO/IEC 27002, ISACA COBIT, DNB controls, PCI/DSS en CIS controls bieden hier handvatten voor.</v>
      </c>
      <c r="D19" s="6" t="str">
        <f>CONCATENATE("U lijkt uw risico's t.a.v. ",A19," niet te beheersen. De normen van")</f>
        <v>U lijkt uw risico's t.a.v. detectie niet te beheersen. De normen van</v>
      </c>
      <c r="E19" s="15" t="s">
        <v>193</v>
      </c>
    </row>
    <row r="20" spans="1:5" ht="25" x14ac:dyDescent="0.25">
      <c r="A20" s="5" t="s">
        <v>46</v>
      </c>
      <c r="B20" s="5">
        <v>7</v>
      </c>
      <c r="C20" s="5" t="str">
        <f>D20</f>
        <v>U lijkt zicht te hebben op uw reactie risico's en de beheersing daarvan.</v>
      </c>
      <c r="D20" s="6" t="str">
        <f>CONCATENATE("U lijkt zicht te hebben op uw ",A20," risico's en de beheersing daarvan.")</f>
        <v>U lijkt zicht te hebben op uw reactie risico's en de beheersing daarvan.</v>
      </c>
      <c r="E20" s="5"/>
    </row>
    <row r="21" spans="1:5" ht="75" x14ac:dyDescent="0.25">
      <c r="A21" s="5" t="s">
        <v>46</v>
      </c>
      <c r="B21" s="5">
        <v>4</v>
      </c>
      <c r="C21" s="5" t="str">
        <f>CONCATENATE(D21," ",'Mapping standaarden'!T12," ",E21)</f>
        <v>U lijkt uw risico's t.a.v. reactie niet volledig te beheersen. De normen van NIST CSF, ISO/IEC 27002, ISACA COBIT, PCI/DSS en CIS controls bieden hier handvatten voor.</v>
      </c>
      <c r="D21" s="5" t="str">
        <f>CONCATENATE("U lijkt uw risico's t.a.v. ",A21," niet volledig te beheersen. De normen van")</f>
        <v>U lijkt uw risico's t.a.v. reactie niet volledig te beheersen. De normen van</v>
      </c>
      <c r="E21" s="15" t="s">
        <v>193</v>
      </c>
    </row>
    <row r="22" spans="1:5" ht="62.5" x14ac:dyDescent="0.25">
      <c r="A22" s="5" t="s">
        <v>46</v>
      </c>
      <c r="B22" s="5">
        <v>0</v>
      </c>
      <c r="C22" s="6" t="str">
        <f>CONCATENATE(D22," ",'Mapping standaarden'!T12," ",E22)</f>
        <v>U lijkt uw risico's t.a.v. reactie niet te beheersen. De normen van NIST CSF, ISO/IEC 27002, ISACA COBIT, PCI/DSS en CIS controls bieden hier handvatten voor.</v>
      </c>
      <c r="D22" s="6" t="str">
        <f>CONCATENATE("U lijkt uw risico's t.a.v. ",A22," niet te beheersen. De normen van")</f>
        <v>U lijkt uw risico's t.a.v. reactie niet te beheersen. De normen van</v>
      </c>
      <c r="E22" s="15" t="s">
        <v>193</v>
      </c>
    </row>
  </sheetData>
  <sheetProtection algorithmName="SHA-512" hashValue="9gf35OZR/4aQnbrH83lwFMbKSWMlq6rYyAHqb/uM2dAoW3KZqAY9M0WiIEgQhofRST8AQIZ+Cw2XOVlsvw+k1A==" saltValue="Mcja4iuHnyxh5NRcNioxuQ==" spinCount="100000" sheet="1" objects="1" scenarios="1"/>
  <phoneticPr fontId="1" type="noConversion"/>
  <conditionalFormatting sqref="E3:E4 E6:E7">
    <cfRule type="cellIs" dxfId="3" priority="9" stopIfTrue="1" operator="equal">
      <formula>"-"</formula>
    </cfRule>
    <cfRule type="cellIs" dxfId="2" priority="10" stopIfTrue="1" operator="equal">
      <formula>"+"</formula>
    </cfRule>
  </conditionalFormatting>
  <conditionalFormatting sqref="E9:E10 E12:E13 E15:E16 E18:E19 E21:E22">
    <cfRule type="cellIs" dxfId="1" priority="1" stopIfTrue="1" operator="equal">
      <formula>"-"</formula>
    </cfRule>
    <cfRule type="cellIs" dxfId="0" priority="2" stopIfTrue="1" operator="equal">
      <formula>"+"</formula>
    </cfRule>
  </conditionalFormatting>
  <pageMargins left="0.75" right="0.75" top="1" bottom="1" header="0.5" footer="0.5"/>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F4D9677B0BF245BF206AD01247AD7B" ma:contentTypeVersion="2" ma:contentTypeDescription="Een nieuw document maken." ma:contentTypeScope="" ma:versionID="aaaba57840d0aa80f1c833a37d2cc51e">
  <xsd:schema xmlns:xsd="http://www.w3.org/2001/XMLSchema" xmlns:xs="http://www.w3.org/2001/XMLSchema" xmlns:p="http://schemas.microsoft.com/office/2006/metadata/properties" xmlns:ns2="f64e99bf-8903-4bba-9777-40a2af46ac83" targetNamespace="http://schemas.microsoft.com/office/2006/metadata/properties" ma:root="true" ma:fieldsID="0963323d8142ff756a22971f9c262653" ns2:_="">
    <xsd:import namespace="f64e99bf-8903-4bba-9777-40a2af46ac8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4e99bf-8903-4bba-9777-40a2af46ac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940111-6CCE-4E9D-AC13-B8782EDCDC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4e99bf-8903-4bba-9777-40a2af46ac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86E171-3BD3-465A-9B62-5849D0E12059}">
  <ds:schemaRefs>
    <ds:schemaRef ds:uri="http://schemas.microsoft.com/sharepoint/v3/contenttype/forms"/>
  </ds:schemaRefs>
</ds:datastoreItem>
</file>

<file path=customXml/itemProps3.xml><?xml version="1.0" encoding="utf-8"?>
<ds:datastoreItem xmlns:ds="http://schemas.openxmlformats.org/officeDocument/2006/customXml" ds:itemID="{686CCE00-DED9-405D-AA44-F00D0545146F}">
  <ds:schemaRefs>
    <ds:schemaRef ds:uri="http://purl.org/dc/elements/1.1/"/>
    <ds:schemaRef ds:uri="http://schemas.microsoft.com/office/2006/metadata/properties"/>
    <ds:schemaRef ds:uri="http://schemas.microsoft.com/office/2006/documentManagement/types"/>
    <ds:schemaRef ds:uri="http://purl.org/dc/terms/"/>
    <ds:schemaRef ds:uri="f64e99bf-8903-4bba-9777-40a2af46ac83"/>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7</vt:i4>
      </vt:variant>
    </vt:vector>
  </HeadingPairs>
  <TitlesOfParts>
    <vt:vector size="7" baseType="lpstr">
      <vt:lpstr>Versiebeheer CSA</vt:lpstr>
      <vt:lpstr>Dashboard</vt:lpstr>
      <vt:lpstr>Bepaal belang (ICR)</vt:lpstr>
      <vt:lpstr>Bepaal beheersing (CSA)</vt:lpstr>
      <vt:lpstr>Bepaal actie</vt:lpstr>
      <vt:lpstr>Mapping standaarden</vt:lpstr>
      <vt:lpstr>Berekening standaarden</vt:lpstr>
    </vt:vector>
  </TitlesOfParts>
  <Company>De Nederlandsche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NOREA</dc:creator>
  <cp:keywords>NOREA WG Cybercrime</cp:keywords>
  <cp:lastModifiedBy>Marcel Baveco</cp:lastModifiedBy>
  <cp:lastPrinted>2014-10-30T22:57:56Z</cp:lastPrinted>
  <dcterms:created xsi:type="dcterms:W3CDTF">2012-02-17T09:11:35Z</dcterms:created>
  <dcterms:modified xsi:type="dcterms:W3CDTF">2023-05-08T08:39:17Z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0x01010023F4D9677B0BF245BF206AD01247AD7B</vt:lpwstr>
  </property>
</Properties>
</file>